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封面" sheetId="1" r:id="rId1"/>
    <sheet name="目录" sheetId="8" r:id="rId2"/>
    <sheet name="1" sheetId="2" r:id="rId3"/>
    <sheet name="2" sheetId="3" r:id="rId4"/>
    <sheet name="3" sheetId="9" r:id="rId5"/>
    <sheet name="国有资本经营预算" sheetId="5" state="hidden" r:id="rId6"/>
    <sheet name="底表" sheetId="6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2" hidden="1">'1'!$E$6:$H$45</definedName>
    <definedName name="Amount">[1]行政切块!$I$6:$I$295</definedName>
    <definedName name="Author">[1]行政切块!$O$6:$O$295</definedName>
    <definedName name="AuthorAmount">INDEX(Amount,MATCH('[1]通知单(行政)'!$D$2,Number,0))</definedName>
    <definedName name="ComeFrom">[1]行政切块!$N$6:$N$295</definedName>
    <definedName name="Department">[1]行政切块!$L$6:$L$295</definedName>
    <definedName name="G_CodeToName" localSheetId="6">IF(ISNA(INDEX(新科目名称,MATCH(#REF!,新科目代码,0))),"",INDEX(新科目名称,MATCH(#REF!,新科目代码,0)))</definedName>
    <definedName name="G_CodeToName">IF(ISNA(INDEX(新科目名称,MATCH(#REF!,新科目代码,0))),"",INDEX(新科目名称,MATCH(#REF!,新科目代码,0)))</definedName>
    <definedName name="G_zjlb">[1]各项切块!$T$6:$T$1121</definedName>
    <definedName name="GAmount">[1]各项切块!$J$6:$J$1121</definedName>
    <definedName name="GAuthor">[1]各项切块!$P$6:$P$1121</definedName>
    <definedName name="GAuthorAmount">INDEX(GAmount,MATCH('[1]通知单(各切块)'!$D$2,GNumber,0))</definedName>
    <definedName name="GComeFrome">[1]各项切块!$O$6:$O$1121</definedName>
    <definedName name="GDepartment">[1]各项切块!$M$6:$M$1121</definedName>
    <definedName name="GGrade">[1]各项切块!$S$6:$S$1121</definedName>
    <definedName name="GNewCode">[1]各项切块!$Q$6:$Q$1121</definedName>
    <definedName name="GNewName">[1]各项切块!$R$6:$R$1121</definedName>
    <definedName name="GNumber">[1]各项切块!$F$6:$F$1121</definedName>
    <definedName name="GPrintMark">[1]各项切块!$A$6:$A$1121</definedName>
    <definedName name="Grade">[1]行政切块!$R$6:$R$295</definedName>
    <definedName name="GSumary">[1]各项切块!$G$6:$G$1121</definedName>
    <definedName name="GUnite">[1]各项切块!$N$6:$N$1121</definedName>
    <definedName name="Mark">[1]行政切块!$A$6:$A$295</definedName>
    <definedName name="NewCode">[1]行政切块!$P$6:$P$295</definedName>
    <definedName name="NewName">[1]行政切块!$Q$6:$Q$295</definedName>
    <definedName name="Number">[1]行政切块!$F$6:$F$295</definedName>
    <definedName name="_xlnm.Print_Area" localSheetId="2">'1'!$A$1:$H$45</definedName>
    <definedName name="_xlnm.Print_Area" localSheetId="3">'2'!$A$1:$H$31</definedName>
    <definedName name="_xlnm.Print_Area">#N/A</definedName>
    <definedName name="_xlnm.Print_Titles" localSheetId="2">'1'!$1:$5</definedName>
    <definedName name="_xlnm.Print_Titles" localSheetId="3">'2'!$1:$5</definedName>
    <definedName name="_xlnm.Print_Titles">#N/A</definedName>
    <definedName name="Summary">[1]行政切块!$G$6:$G$295</definedName>
    <definedName name="Unite">[1]行政切块!$M$6:$M$295</definedName>
    <definedName name="X_zjlb">[1]行政切块!$S$6:$S$295</definedName>
    <definedName name="Z_zjlb" localSheetId="6">#REF!</definedName>
    <definedName name="Z_zjlb">#REF!</definedName>
    <definedName name="ZAmount" localSheetId="6">#REF!</definedName>
    <definedName name="ZAmount">#REF!</definedName>
    <definedName name="ZAuthor" localSheetId="6">#REF!</definedName>
    <definedName name="ZAuthor">#REF!</definedName>
    <definedName name="ZAuthorAmount" localSheetId="6">INDEX(底表!ZAmount,MATCH('[1]通知单(总账)'!$D$2,底表!ZNumber,0))</definedName>
    <definedName name="ZAuthorAmount">INDEX(ZAmount,MATCH('[1]通知单(总账)'!$D$2,底表!ZNumber,0))</definedName>
    <definedName name="ZComeFrom" localSheetId="6">#REF!</definedName>
    <definedName name="ZComeFrom">#REF!</definedName>
    <definedName name="ZDepartment" localSheetId="6">#REF!</definedName>
    <definedName name="ZDepartment">#REF!</definedName>
    <definedName name="ZGrade" localSheetId="6">#REF!</definedName>
    <definedName name="ZGrade">#REF!</definedName>
    <definedName name="ZNewCode" localSheetId="6">#REF!</definedName>
    <definedName name="ZNewCode">#REF!</definedName>
    <definedName name="ZNewName" localSheetId="6">#REF!</definedName>
    <definedName name="ZNewName">#REF!</definedName>
    <definedName name="ZNumber" localSheetId="6">#REF!</definedName>
    <definedName name="ZNumber">#REF!</definedName>
    <definedName name="ZPrintMark" localSheetId="6">#REF!</definedName>
    <definedName name="ZPrintMark">#REF!</definedName>
    <definedName name="ZSummary" localSheetId="6">#REF!</definedName>
    <definedName name="ZSummary">#REF!</definedName>
    <definedName name="ZUnite" localSheetId="6">#REF!</definedName>
    <definedName name="ZUnite">#REF!</definedName>
    <definedName name="标记">OFFSET([1]行政切块!$B$6,0,0,COUNTA([1]行政切块!$B$6:$B$1063),1)</definedName>
    <definedName name="部门名称">OFFSET([1]Sheet1!$A$2,0,0,COUNTA([1]Sheet1!$A$2:$A$22),1)</definedName>
    <definedName name="科目代码">OFFSET([1]Sheet1!$B$2,0,0,COUNTA([1]Sheet1!$B$2:$B$594),1)</definedName>
    <definedName name="科目全称">OFFSET([1]Sheet1!$C$2,0,0,COUNTA([1]Sheet1!$C$2:$C$594),1)</definedName>
    <definedName name="新科目代码">OFFSET([1]Sheet1!$D$2,0,0,COUNTA([1]Sheet1!$D$2:$D$1950),1)</definedName>
    <definedName name="新科目名称">OFFSET([1]Sheet1!$E$2,0,0,COUNTA([1]Sheet1!$E$2:$E$1950),1)</definedName>
    <definedName name="_lst_r_地方财政预算表2015年全省汇总_10_科目编码名称">[2]_ESList!$A$1:$A$27</definedName>
    <definedName name="AuthorAmount" localSheetId="1">INDEX(Amount,MATCH('[1]通知单(行政)'!$D$2,Number,0))</definedName>
    <definedName name="G_CodeToName" localSheetId="1">IF(ISNA(INDEX(新科目名称,MATCH(#REF!,新科目代码,0))),"",INDEX(新科目名称,MATCH(#REF!,新科目代码,0)))</definedName>
    <definedName name="GAuthorAmount" localSheetId="1">INDEX(GAmount,MATCH('[1]通知单(各切块)'!$D$2,GNumber,0))</definedName>
    <definedName name="_xlnm.Print_Area" localSheetId="1">目录!$A$1:$A$22</definedName>
    <definedName name="Z_zjlb" localSheetId="1">#REF!</definedName>
    <definedName name="ZAmount" localSheetId="1">#REF!</definedName>
    <definedName name="ZAuthor" localSheetId="1">#REF!</definedName>
    <definedName name="ZAuthorAmount" localSheetId="1">INDEX(目录!ZAmount,MATCH('[1]通知单(总账)'!$D$2,ZNumber,0))</definedName>
    <definedName name="ZComeFrom" localSheetId="1">#REF!</definedName>
    <definedName name="ZDepartment" localSheetId="1">#REF!</definedName>
    <definedName name="ZGrade" localSheetId="1">#REF!</definedName>
    <definedName name="ZNewCode" localSheetId="1">#REF!</definedName>
    <definedName name="ZNewName" localSheetId="1">#REF!</definedName>
    <definedName name="ZNumber" localSheetId="1">#REF!</definedName>
    <definedName name="ZPrintMark" localSheetId="1">#REF!</definedName>
    <definedName name="ZSummary" localSheetId="1">#REF!</definedName>
    <definedName name="ZUnite" localSheetId="1">#REF!</definedName>
    <definedName name="地区名称">[3]封面!#REF!</definedName>
    <definedName name="来源">[4]预算科目!$D$2:$D$88</definedName>
    <definedName name="专项收入年初预算数">#REF!</definedName>
    <definedName name="专项收入全年预计数">#REF!</definedName>
  </definedNames>
  <calcPr calcId="144525" concurrentCalc="0"/>
</workbook>
</file>

<file path=xl/sharedStrings.xml><?xml version="1.0" encoding="utf-8"?>
<sst xmlns="http://schemas.openxmlformats.org/spreadsheetml/2006/main" count="280" uniqueCount="188">
  <si>
    <t>（附件）</t>
  </si>
  <si>
    <t>洱源县</t>
  </si>
  <si>
    <t>2023年县本级财政预算调整方案</t>
  </si>
  <si>
    <t>洱源县财政局编制</t>
  </si>
  <si>
    <t>目   录</t>
  </si>
  <si>
    <t>表一</t>
  </si>
  <si>
    <t>2023年洱源县一般公共预算收支变动表</t>
  </si>
  <si>
    <t>单位：万元</t>
  </si>
  <si>
    <t>收   入</t>
  </si>
  <si>
    <t>支  出</t>
  </si>
  <si>
    <t>项 目</t>
  </si>
  <si>
    <t>年初预算数</t>
  </si>
  <si>
    <t>本次调整数</t>
  </si>
  <si>
    <t>调整后预算数</t>
  </si>
  <si>
    <t>税收收入</t>
  </si>
  <si>
    <t>一般公共服务支出</t>
  </si>
  <si>
    <t>州级</t>
  </si>
  <si>
    <t>增值税</t>
  </si>
  <si>
    <t>外交支出</t>
  </si>
  <si>
    <t>企业所得税</t>
  </si>
  <si>
    <t>国防支出</t>
  </si>
  <si>
    <t>个人所得税</t>
  </si>
  <si>
    <t>公共安全支出</t>
  </si>
  <si>
    <t>资源税</t>
  </si>
  <si>
    <t>教育支出</t>
  </si>
  <si>
    <t>城市维护建设税</t>
  </si>
  <si>
    <t>科学技术支出</t>
  </si>
  <si>
    <t>房产税</t>
  </si>
  <si>
    <t>文化旅游体育与传媒支出</t>
  </si>
  <si>
    <t>印花税</t>
  </si>
  <si>
    <t>社会保障和就业支出</t>
  </si>
  <si>
    <t>城镇土地使用税</t>
  </si>
  <si>
    <t>卫生健康支出</t>
  </si>
  <si>
    <t>土地增值税</t>
  </si>
  <si>
    <t>节能环保支出</t>
  </si>
  <si>
    <t>车船税</t>
  </si>
  <si>
    <t>城乡社区支出</t>
  </si>
  <si>
    <t>耕地占用税</t>
  </si>
  <si>
    <t>农林水支出</t>
  </si>
  <si>
    <t>县级</t>
  </si>
  <si>
    <t>契税</t>
  </si>
  <si>
    <t>交通运输支出</t>
  </si>
  <si>
    <t>烟叶税</t>
  </si>
  <si>
    <t>资源勘探信息等支出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</si>
  <si>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</si>
  <si>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</si>
  <si>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</si>
  <si>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</si>
  <si>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</si>
  <si>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</si>
  <si>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</si>
  <si>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自然资源海洋气象等支出</t>
  </si>
  <si>
    <t>行政事业性收费收入</t>
  </si>
  <si>
    <t>住房保障支出</t>
  </si>
  <si>
    <t>罚没收入</t>
  </si>
  <si>
    <t>粮油物资储备支出</t>
  </si>
  <si>
    <t>国有资本经营收入</t>
  </si>
  <si>
    <t>灾害防治及应急管理支出</t>
  </si>
  <si>
    <t>国有资源（资产）有偿使用收入</t>
  </si>
  <si>
    <t>预备费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</si>
  <si>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</si>
  <si>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</si>
  <si>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</si>
  <si>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</si>
  <si>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</si>
  <si>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</si>
  <si>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本  年  收  入  合  计</t>
  </si>
  <si>
    <t>本  年  支  出  合  计</t>
  </si>
  <si>
    <t>下级上解收入</t>
  </si>
  <si>
    <t>上解上级支出</t>
  </si>
  <si>
    <t>上级补助收入</t>
  </si>
  <si>
    <t>补助下级支出</t>
  </si>
  <si>
    <t xml:space="preserve">   返还性收入</t>
  </si>
  <si>
    <t>返还性支出</t>
  </si>
  <si>
    <t xml:space="preserve">   一般性转移支付收入</t>
  </si>
  <si>
    <t>一般性转移支付支出</t>
  </si>
  <si>
    <t xml:space="preserve">   专项转移支付收入</t>
  </si>
  <si>
    <t>专项转移支付支出</t>
  </si>
  <si>
    <t>调入资金</t>
  </si>
  <si>
    <t>调出资金</t>
  </si>
  <si>
    <t>动用预算稳定调节基金</t>
  </si>
  <si>
    <t>安排预算稳定调节基金</t>
  </si>
  <si>
    <t>债务转贷收入</t>
  </si>
  <si>
    <t>债务转贷支出</t>
  </si>
  <si>
    <t xml:space="preserve">    新增一般债券转贷收入</t>
  </si>
  <si>
    <t xml:space="preserve">  新增一般债券转贷支出</t>
  </si>
  <si>
    <t xml:space="preserve">    置换一般债券转贷收入</t>
  </si>
  <si>
    <t xml:space="preserve">  置换一般债券转贷支出</t>
  </si>
  <si>
    <t xml:space="preserve">    再融资一般债券转贷收入</t>
  </si>
  <si>
    <t xml:space="preserve">  再融资一般债券转贷支出</t>
  </si>
  <si>
    <t>地方政府向国际组织借款转贷收入</t>
  </si>
  <si>
    <t>债务还本支出</t>
  </si>
  <si>
    <t>上年结转收入</t>
  </si>
  <si>
    <t>年终结转</t>
  </si>
  <si>
    <t>收    入    总     计</t>
  </si>
  <si>
    <t>支    出    总    计</t>
  </si>
  <si>
    <t>表二</t>
  </si>
  <si>
    <t>2023年洱源县政府性基金预算收支变动表</t>
  </si>
  <si>
    <t>收    入</t>
  </si>
  <si>
    <t>支    出</t>
  </si>
  <si>
    <t>旅游发展基金收入</t>
  </si>
  <si>
    <t>国有土地收益基金收入</t>
  </si>
  <si>
    <t>农业土地开发资金收入</t>
  </si>
  <si>
    <t>国有土地使用权出让收入</t>
  </si>
  <si>
    <t>彩票公益金收入</t>
  </si>
  <si>
    <t>城市基础设施配套费收入</t>
  </si>
  <si>
    <t>小型水库移民扶助基金收入</t>
  </si>
  <si>
    <t>车辆通行费</t>
  </si>
  <si>
    <t>资源勘探工业信息等支出</t>
  </si>
  <si>
    <t>污水处理费收入</t>
  </si>
  <si>
    <t>其他政府性基金收入</t>
  </si>
  <si>
    <t>专项债务对应项目专项收入</t>
  </si>
  <si>
    <t>抗疫特别国债安排支出</t>
  </si>
  <si>
    <t>本年收入小计</t>
  </si>
  <si>
    <t>本  年  支  出  小  计</t>
  </si>
  <si>
    <t>政府性基金补助收入</t>
  </si>
  <si>
    <t>政府性基金补助支出</t>
  </si>
  <si>
    <t>抗疫特别国债转移支付收入</t>
  </si>
  <si>
    <t>抗疫特别国债转移支付支出</t>
  </si>
  <si>
    <t>新增专项债券转贷收入</t>
  </si>
  <si>
    <t>新增专项债券转贷支出</t>
  </si>
  <si>
    <t>置换专项债券转贷收入</t>
  </si>
  <si>
    <t>置换专项债券转贷支出</t>
  </si>
  <si>
    <t>再融资专项债券转贷收入</t>
  </si>
  <si>
    <t>再融资专项债券转贷支出</t>
  </si>
  <si>
    <t>上年结余收入</t>
  </si>
  <si>
    <t>收入合计</t>
  </si>
  <si>
    <t>支    出    合    计</t>
  </si>
  <si>
    <t>表三</t>
  </si>
  <si>
    <t>2023年洱源县国有资本经营预算收支变动表</t>
  </si>
  <si>
    <t>调整数</t>
  </si>
  <si>
    <t>截止11月支出</t>
  </si>
  <si>
    <t>利润收入</t>
  </si>
  <si>
    <t>解决历史遗留问题及改革成本支出</t>
  </si>
  <si>
    <t>投资服务企业利润收入</t>
  </si>
  <si>
    <t>国有企业资本金注入</t>
  </si>
  <si>
    <t>转制科研院所利润收入</t>
  </si>
  <si>
    <t>国有企业政策性补贴</t>
  </si>
  <si>
    <t>教育文化广播企业利润收入</t>
  </si>
  <si>
    <t>金融国有资本经营预算支出</t>
  </si>
  <si>
    <t>机关社团所属企业利润收入</t>
  </si>
  <si>
    <t>其他国有资本经营预算支出</t>
  </si>
  <si>
    <t>股利、股息收入</t>
  </si>
  <si>
    <t>产权转让收入</t>
  </si>
  <si>
    <t>清算收入</t>
  </si>
  <si>
    <t>其他国有资本经营预算收入</t>
  </si>
  <si>
    <t>结转下年支出</t>
  </si>
  <si>
    <t>表四</t>
  </si>
  <si>
    <t>2022年洱源县国有资本经营预算收支变动表</t>
  </si>
  <si>
    <t>底表</t>
  </si>
  <si>
    <t>2018年大理州州本级新增债务支出科目表</t>
  </si>
  <si>
    <t>地区</t>
  </si>
  <si>
    <t>合计</t>
  </si>
  <si>
    <t>一般债券</t>
  </si>
  <si>
    <t>专项债券</t>
  </si>
  <si>
    <t>小计</t>
  </si>
  <si>
    <t>204公共安全支出</t>
  </si>
  <si>
    <t>205教育支出</t>
  </si>
  <si>
    <t>211节能环保支出</t>
  </si>
  <si>
    <t>212城乡社区支出</t>
  </si>
  <si>
    <t>213农业支出</t>
  </si>
  <si>
    <t>214交通运输支出</t>
  </si>
  <si>
    <t>高速路大中队营房建设资金</t>
  </si>
  <si>
    <t>滇西应用技术大学总部建设项目</t>
  </si>
  <si>
    <t>洱海保护专项经费</t>
  </si>
  <si>
    <t>鹤庆县绿色低碳水电铝材产业园项目工作经费</t>
  </si>
  <si>
    <t>贫困县摘帽奖补专项经费</t>
  </si>
  <si>
    <t>贫困县摘帽补助资金</t>
  </si>
  <si>
    <t>漾濞和永平两县脱贫摘帽奖补</t>
  </si>
  <si>
    <t>南涧、云龙5个深度贫困乡镇脱贫攻坚专项</t>
  </si>
  <si>
    <t>“四好公路”建设</t>
  </si>
  <si>
    <t>大理火车站改扩建经费</t>
  </si>
  <si>
    <t xml:space="preserve">城镇保障性安居工程（棚户区改造）  </t>
  </si>
  <si>
    <t>土储项目</t>
  </si>
  <si>
    <t>全州合计</t>
  </si>
  <si>
    <t>州本级</t>
  </si>
  <si>
    <t>州对下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</si>
  <si>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</si>
  <si>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</si>
  <si>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</si>
  <si>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</si>
  <si>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</si>
  <si>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</si>
  <si>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</si>
  <si>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</si>
  <si>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</si>
  <si>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剑川县</t>
  </si>
  <si>
    <t>鹤庆县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</si>
</sst>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_);[Red]\(#,##0\)"/>
    <numFmt numFmtId="177" formatCode="#,##0_ "/>
    <numFmt numFmtId="178" formatCode="#,##0_ ;[Red]\-#,##0\ "/>
    <numFmt numFmtId="179" formatCode="#,##0.00_ ;[Red]\-#,##0.00\ "/>
    <numFmt numFmtId="180" formatCode="#,##0.00_);[Red]\(#,##0.00\)"/>
    <numFmt numFmtId="181" formatCode="#,##0.00_ "/>
  </numFmts>
  <fonts count="65">
    <font>
      <sz val="11"/>
      <color theme="1"/>
      <name val="宋体"/>
      <charset val="134"/>
      <scheme val="minor"/>
    </font>
    <font>
      <sz val="12"/>
      <color indexed="8"/>
      <name val="楷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9"/>
      <color indexed="8"/>
      <name val="宋体"/>
      <charset val="134"/>
    </font>
    <font>
      <sz val="10"/>
      <color theme="1"/>
      <name val="仿宋"/>
      <charset val="134"/>
    </font>
    <font>
      <b/>
      <sz val="10"/>
      <color indexed="8"/>
      <name val="宋体"/>
      <charset val="134"/>
    </font>
    <font>
      <b/>
      <sz val="11"/>
      <color indexed="8"/>
      <name val="Times New Roman"/>
      <charset val="134"/>
    </font>
    <font>
      <sz val="10"/>
      <color indexed="8"/>
      <name val="宋体"/>
      <charset val="134"/>
    </font>
    <font>
      <sz val="11"/>
      <color indexed="8"/>
      <name val="Times New Roman"/>
      <charset val="134"/>
    </font>
    <font>
      <sz val="12"/>
      <color theme="1"/>
      <name val="楷体"/>
      <charset val="134"/>
    </font>
    <font>
      <sz val="16"/>
      <color indexed="8"/>
      <name val="楷体"/>
      <charset val="134"/>
    </font>
    <font>
      <sz val="20"/>
      <color theme="1"/>
      <name val="方正大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b/>
      <sz val="14"/>
      <name val="Times New Roman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name val="宋体"/>
      <charset val="134"/>
      <scheme val="minor"/>
    </font>
    <font>
      <sz val="12"/>
      <name val="楷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name val="仿宋_GB2312"/>
      <charset val="134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方正楷体_GBK"/>
      <charset val="134"/>
    </font>
    <font>
      <sz val="14"/>
      <color theme="1"/>
      <name val="黑体"/>
      <charset val="134"/>
    </font>
    <font>
      <sz val="14"/>
      <color theme="0"/>
      <name val="方正楷体简体"/>
      <charset val="134"/>
    </font>
    <font>
      <sz val="16"/>
      <color theme="1"/>
      <name val="黑体"/>
      <charset val="134"/>
    </font>
    <font>
      <sz val="28"/>
      <color theme="1"/>
      <name val="方正大标宋简体"/>
      <charset val="134"/>
    </font>
    <font>
      <sz val="16"/>
      <color theme="1"/>
      <name val="方正楷体_GBK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9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0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20" fillId="0" borderId="0"/>
    <xf numFmtId="0" fontId="60" fillId="0" borderId="15" applyNumberFormat="0" applyFill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0" fillId="4" borderId="11" applyNumberFormat="0" applyAlignment="0" applyProtection="0">
      <alignment vertical="center"/>
    </xf>
    <xf numFmtId="0" fontId="46" fillId="4" borderId="10" applyNumberFormat="0" applyAlignment="0" applyProtection="0">
      <alignment vertical="center"/>
    </xf>
    <xf numFmtId="0" fontId="53" fillId="14" borderId="1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0" fillId="0" borderId="0"/>
    <xf numFmtId="0" fontId="45" fillId="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4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 applyAlignment="0"/>
    <xf numFmtId="43" fontId="20" fillId="0" borderId="0" applyFont="0" applyFill="0" applyBorder="0" applyAlignment="0" applyProtection="0">
      <alignment vertical="center"/>
    </xf>
    <xf numFmtId="0" fontId="63" fillId="0" borderId="0" applyAlignment="0"/>
    <xf numFmtId="0" fontId="20" fillId="0" borderId="0">
      <alignment vertical="center"/>
    </xf>
  </cellStyleXfs>
  <cellXfs count="152">
    <xf numFmtId="0" fontId="0" fillId="0" borderId="0" xfId="0"/>
    <xf numFmtId="0" fontId="1" fillId="0" borderId="0" xfId="59" applyNumberFormat="1" applyFont="1" applyFill="1" applyBorder="1" applyAlignment="1">
      <alignment vertical="center" wrapText="1"/>
    </xf>
    <xf numFmtId="0" fontId="2" fillId="0" borderId="0" xfId="59" applyNumberFormat="1" applyFont="1" applyFill="1" applyBorder="1" applyAlignment="1">
      <alignment vertical="center" wrapText="1"/>
    </xf>
    <xf numFmtId="0" fontId="3" fillId="0" borderId="0" xfId="59" applyNumberFormat="1" applyFont="1" applyFill="1" applyBorder="1" applyAlignment="1">
      <alignment vertical="center" wrapText="1"/>
    </xf>
    <xf numFmtId="0" fontId="4" fillId="0" borderId="0" xfId="59" applyNumberFormat="1" applyFont="1" applyFill="1" applyBorder="1" applyAlignment="1">
      <alignment horizontal="center" vertical="center" wrapText="1"/>
    </xf>
    <xf numFmtId="0" fontId="3" fillId="0" borderId="0" xfId="59" applyNumberFormat="1" applyFont="1" applyFill="1" applyBorder="1" applyAlignment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 wrapText="1"/>
    </xf>
    <xf numFmtId="0" fontId="3" fillId="0" borderId="3" xfId="59" applyNumberFormat="1" applyFont="1" applyFill="1" applyBorder="1" applyAlignment="1">
      <alignment horizontal="center" vertical="center" wrapText="1"/>
    </xf>
    <xf numFmtId="0" fontId="3" fillId="0" borderId="4" xfId="59" applyNumberFormat="1" applyFont="1" applyFill="1" applyBorder="1" applyAlignment="1">
      <alignment horizontal="center" vertical="center" wrapText="1"/>
    </xf>
    <xf numFmtId="0" fontId="5" fillId="0" borderId="4" xfId="59" applyNumberFormat="1" applyFont="1" applyFill="1" applyBorder="1" applyAlignment="1">
      <alignment horizontal="center" vertical="center" wrapText="1"/>
    </xf>
    <xf numFmtId="0" fontId="3" fillId="0" borderId="5" xfId="59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7" xfId="59" applyNumberFormat="1" applyFont="1" applyFill="1" applyBorder="1" applyAlignment="1">
      <alignment horizontal="center" vertical="center" wrapText="1"/>
    </xf>
    <xf numFmtId="0" fontId="5" fillId="0" borderId="7" xfId="59" applyNumberFormat="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7" fillId="0" borderId="5" xfId="59" applyNumberFormat="1" applyFont="1" applyFill="1" applyBorder="1" applyAlignment="1">
      <alignment vertical="center" wrapText="1"/>
    </xf>
    <xf numFmtId="177" fontId="2" fillId="0" borderId="5" xfId="59" applyNumberFormat="1" applyFont="1" applyFill="1" applyBorder="1" applyAlignment="1">
      <alignment vertical="center" wrapText="1"/>
    </xf>
    <xf numFmtId="177" fontId="8" fillId="0" borderId="5" xfId="59" applyNumberFormat="1" applyFont="1" applyFill="1" applyBorder="1" applyAlignment="1">
      <alignment vertical="center" wrapText="1"/>
    </xf>
    <xf numFmtId="0" fontId="9" fillId="0" borderId="5" xfId="59" applyNumberFormat="1" applyFont="1" applyFill="1" applyBorder="1" applyAlignment="1">
      <alignment horizontal="center" vertical="center" wrapText="1"/>
    </xf>
    <xf numFmtId="177" fontId="10" fillId="0" borderId="5" xfId="59" applyNumberFormat="1" applyFont="1" applyFill="1" applyBorder="1" applyAlignment="1">
      <alignment vertical="center" wrapText="1"/>
    </xf>
    <xf numFmtId="0" fontId="10" fillId="0" borderId="5" xfId="59" applyNumberFormat="1" applyFont="1" applyFill="1" applyBorder="1" applyAlignment="1">
      <alignment vertical="center" wrapText="1"/>
    </xf>
    <xf numFmtId="0" fontId="7" fillId="0" borderId="5" xfId="59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0" fillId="0" borderId="5" xfId="59" applyNumberFormat="1" applyFont="1" applyFill="1" applyBorder="1" applyAlignment="1">
      <alignment horizontal="center" vertical="center" wrapText="1"/>
    </xf>
    <xf numFmtId="0" fontId="3" fillId="0" borderId="5" xfId="59" applyNumberFormat="1" applyFont="1" applyFill="1" applyBorder="1" applyAlignment="1">
      <alignment vertical="center" wrapText="1"/>
    </xf>
    <xf numFmtId="0" fontId="11" fillId="0" borderId="0" xfId="0" applyFont="1" applyFill="1"/>
    <xf numFmtId="0" fontId="0" fillId="0" borderId="0" xfId="0" applyFill="1"/>
    <xf numFmtId="0" fontId="12" fillId="0" borderId="0" xfId="59" applyNumberFormat="1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6" fillId="0" borderId="5" xfId="20" applyFont="1" applyFill="1" applyBorder="1" applyAlignment="1">
      <alignment horizontal="left" vertical="center"/>
    </xf>
    <xf numFmtId="178" fontId="17" fillId="0" borderId="5" xfId="20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178" fontId="19" fillId="0" borderId="5" xfId="0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176" fontId="18" fillId="0" borderId="5" xfId="0" applyNumberFormat="1" applyFont="1" applyFill="1" applyBorder="1" applyAlignment="1">
      <alignment vertical="center"/>
    </xf>
    <xf numFmtId="0" fontId="20" fillId="0" borderId="5" xfId="20" applyFont="1" applyFill="1" applyBorder="1" applyAlignment="1">
      <alignment horizontal="left" vertical="center"/>
    </xf>
    <xf numFmtId="0" fontId="20" fillId="0" borderId="5" xfId="20" applyFont="1" applyFill="1" applyBorder="1" applyAlignment="1">
      <alignment horizontal="center" vertical="center"/>
    </xf>
    <xf numFmtId="178" fontId="18" fillId="0" borderId="5" xfId="0" applyNumberFormat="1" applyFont="1" applyFill="1" applyBorder="1" applyAlignment="1">
      <alignment vertical="center"/>
    </xf>
    <xf numFmtId="0" fontId="16" fillId="0" borderId="5" xfId="20" applyFont="1" applyFill="1" applyBorder="1" applyAlignment="1">
      <alignment horizontal="distributed" vertical="center"/>
    </xf>
    <xf numFmtId="178" fontId="21" fillId="0" borderId="5" xfId="20" applyNumberFormat="1" applyFont="1" applyFill="1" applyBorder="1" applyAlignment="1">
      <alignment horizontal="right" vertical="center"/>
    </xf>
    <xf numFmtId="0" fontId="21" fillId="0" borderId="5" xfId="20" applyNumberFormat="1" applyFont="1" applyFill="1" applyBorder="1" applyAlignment="1">
      <alignment horizontal="right" vertical="center"/>
    </xf>
    <xf numFmtId="176" fontId="22" fillId="0" borderId="5" xfId="0" applyNumberFormat="1" applyFont="1" applyFill="1" applyBorder="1" applyAlignment="1">
      <alignment vertical="center"/>
    </xf>
    <xf numFmtId="178" fontId="22" fillId="0" borderId="5" xfId="0" applyNumberFormat="1" applyFont="1" applyFill="1" applyBorder="1" applyAlignment="1">
      <alignment vertical="center"/>
    </xf>
    <xf numFmtId="0" fontId="22" fillId="0" borderId="5" xfId="0" applyNumberFormat="1" applyFont="1" applyFill="1" applyBorder="1" applyAlignment="1">
      <alignment vertical="center"/>
    </xf>
    <xf numFmtId="179" fontId="22" fillId="0" borderId="5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6" fillId="0" borderId="5" xfId="20" applyNumberFormat="1" applyFont="1" applyFill="1" applyBorder="1">
      <alignment vertical="center"/>
    </xf>
    <xf numFmtId="0" fontId="22" fillId="0" borderId="5" xfId="0" applyFont="1" applyFill="1" applyBorder="1" applyAlignment="1">
      <alignment vertical="center"/>
    </xf>
    <xf numFmtId="0" fontId="18" fillId="0" borderId="5" xfId="0" applyNumberFormat="1" applyFont="1" applyFill="1" applyBorder="1" applyAlignment="1">
      <alignment vertical="center"/>
    </xf>
    <xf numFmtId="180" fontId="22" fillId="0" borderId="5" xfId="0" applyNumberFormat="1" applyFont="1" applyFill="1" applyBorder="1" applyAlignment="1">
      <alignment vertical="center"/>
    </xf>
    <xf numFmtId="181" fontId="22" fillId="0" borderId="5" xfId="0" applyNumberFormat="1" applyFont="1" applyFill="1" applyBorder="1" applyAlignment="1">
      <alignment vertical="center"/>
    </xf>
    <xf numFmtId="0" fontId="16" fillId="0" borderId="5" xfId="20" applyFont="1" applyFill="1" applyBorder="1" applyAlignment="1">
      <alignment horizontal="distributed" vertical="center" indent="1"/>
    </xf>
    <xf numFmtId="179" fontId="21" fillId="0" borderId="5" xfId="2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5" xfId="0" applyFill="1" applyBorder="1"/>
    <xf numFmtId="176" fontId="23" fillId="0" borderId="5" xfId="0" applyNumberFormat="1" applyFont="1" applyFill="1" applyBorder="1" applyAlignment="1">
      <alignment vertical="center"/>
    </xf>
    <xf numFmtId="0" fontId="0" fillId="0" borderId="0" xfId="0" applyFont="1" applyFill="1"/>
    <xf numFmtId="0" fontId="24" fillId="0" borderId="5" xfId="0" applyFont="1" applyFill="1" applyBorder="1" applyAlignment="1">
      <alignment horizontal="center" vertical="center"/>
    </xf>
    <xf numFmtId="0" fontId="25" fillId="0" borderId="5" xfId="20" applyFont="1" applyFill="1" applyBorder="1" applyAlignment="1">
      <alignment horizontal="left" vertical="center"/>
    </xf>
    <xf numFmtId="178" fontId="26" fillId="0" borderId="5" xfId="20" applyNumberFormat="1" applyFont="1" applyFill="1" applyBorder="1" applyAlignment="1">
      <alignment horizontal="right" vertical="center"/>
    </xf>
    <xf numFmtId="178" fontId="27" fillId="0" borderId="5" xfId="0" applyNumberFormat="1" applyFont="1" applyFill="1" applyBorder="1" applyAlignment="1">
      <alignment vertical="center"/>
    </xf>
    <xf numFmtId="178" fontId="28" fillId="0" borderId="5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178" fontId="0" fillId="0" borderId="5" xfId="0" applyNumberFormat="1" applyFont="1" applyFill="1" applyBorder="1" applyAlignment="1">
      <alignment vertical="center"/>
    </xf>
    <xf numFmtId="0" fontId="29" fillId="0" borderId="5" xfId="20" applyFont="1" applyFill="1" applyBorder="1" applyAlignment="1">
      <alignment horizontal="left" vertical="center"/>
    </xf>
    <xf numFmtId="178" fontId="29" fillId="0" borderId="5" xfId="20" applyNumberFormat="1" applyFont="1" applyFill="1" applyBorder="1" applyAlignment="1">
      <alignment horizontal="center" vertical="center"/>
    </xf>
    <xf numFmtId="0" fontId="25" fillId="0" borderId="5" xfId="20" applyFont="1" applyFill="1" applyBorder="1" applyAlignment="1">
      <alignment horizontal="distributed" vertical="center"/>
    </xf>
    <xf numFmtId="178" fontId="30" fillId="0" borderId="5" xfId="20" applyNumberFormat="1" applyFont="1" applyFill="1" applyBorder="1" applyAlignment="1">
      <alignment horizontal="right" vertical="center"/>
    </xf>
    <xf numFmtId="178" fontId="31" fillId="0" borderId="5" xfId="0" applyNumberFormat="1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5" fillId="0" borderId="5" xfId="20" applyNumberFormat="1" applyFont="1" applyFill="1" applyBorder="1">
      <alignment vertical="center"/>
    </xf>
    <xf numFmtId="0" fontId="25" fillId="0" borderId="5" xfId="20" applyFont="1" applyFill="1" applyBorder="1" applyAlignment="1">
      <alignment horizontal="distributed" vertical="center" indent="1"/>
    </xf>
    <xf numFmtId="0" fontId="0" fillId="0" borderId="0" xfId="0" applyFont="1" applyFill="1" applyAlignment="1">
      <alignment horizontal="center" vertical="center"/>
    </xf>
    <xf numFmtId="0" fontId="0" fillId="0" borderId="5" xfId="0" applyFont="1" applyFill="1" applyBorder="1"/>
    <xf numFmtId="176" fontId="31" fillId="0" borderId="5" xfId="0" applyNumberFormat="1" applyFont="1" applyFill="1" applyBorder="1" applyAlignment="1">
      <alignment vertical="center"/>
    </xf>
    <xf numFmtId="0" fontId="27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176" fontId="27" fillId="0" borderId="5" xfId="0" applyNumberFormat="1" applyFont="1" applyFill="1" applyBorder="1" applyAlignment="1">
      <alignment vertical="center"/>
    </xf>
    <xf numFmtId="177" fontId="27" fillId="0" borderId="5" xfId="0" applyNumberFormat="1" applyFont="1" applyFill="1" applyBorder="1" applyAlignment="1">
      <alignment vertical="center"/>
    </xf>
    <xf numFmtId="177" fontId="26" fillId="0" borderId="5" xfId="0" applyNumberFormat="1" applyFont="1" applyFill="1" applyBorder="1" applyAlignment="1">
      <alignment vertical="center"/>
    </xf>
    <xf numFmtId="178" fontId="26" fillId="0" borderId="5" xfId="0" applyNumberFormat="1" applyFont="1" applyFill="1" applyBorder="1" applyAlignment="1">
      <alignment vertical="center"/>
    </xf>
    <xf numFmtId="176" fontId="26" fillId="0" borderId="5" xfId="0" applyNumberFormat="1" applyFont="1" applyFill="1" applyBorder="1" applyAlignment="1">
      <alignment vertical="center"/>
    </xf>
    <xf numFmtId="177" fontId="30" fillId="0" borderId="5" xfId="20" applyNumberFormat="1" applyFont="1" applyFill="1" applyBorder="1" applyAlignment="1">
      <alignment horizontal="right" vertical="center"/>
    </xf>
    <xf numFmtId="177" fontId="31" fillId="0" borderId="5" xfId="0" applyNumberFormat="1" applyFont="1" applyFill="1" applyBorder="1" applyAlignment="1">
      <alignment vertical="center"/>
    </xf>
    <xf numFmtId="0" fontId="29" fillId="0" borderId="5" xfId="20" applyNumberFormat="1" applyFont="1" applyFill="1" applyBorder="1">
      <alignment vertical="center"/>
    </xf>
    <xf numFmtId="177" fontId="26" fillId="0" borderId="5" xfId="20" applyNumberFormat="1" applyFont="1" applyFill="1" applyBorder="1" applyAlignment="1">
      <alignment horizontal="right" vertical="center"/>
    </xf>
    <xf numFmtId="0" fontId="31" fillId="0" borderId="5" xfId="0" applyFont="1" applyFill="1" applyBorder="1" applyAlignment="1">
      <alignment vertical="center"/>
    </xf>
    <xf numFmtId="176" fontId="0" fillId="0" borderId="0" xfId="0" applyNumberFormat="1" applyFont="1" applyFill="1"/>
    <xf numFmtId="0" fontId="0" fillId="2" borderId="0" xfId="0" applyFont="1" applyFill="1"/>
    <xf numFmtId="0" fontId="11" fillId="2" borderId="0" xfId="0" applyFont="1" applyFill="1"/>
    <xf numFmtId="0" fontId="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0" fillId="2" borderId="0" xfId="0" applyFill="1"/>
    <xf numFmtId="0" fontId="32" fillId="2" borderId="0" xfId="0" applyFont="1" applyFill="1"/>
    <xf numFmtId="0" fontId="33" fillId="2" borderId="0" xfId="0" applyFont="1" applyFill="1"/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vertical="center"/>
    </xf>
    <xf numFmtId="178" fontId="24" fillId="0" borderId="5" xfId="0" applyNumberFormat="1" applyFont="1" applyFill="1" applyBorder="1" applyAlignment="1">
      <alignment horizontal="center" vertical="center" wrapText="1"/>
    </xf>
    <xf numFmtId="178" fontId="0" fillId="0" borderId="5" xfId="0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left" vertical="center" indent="1"/>
    </xf>
    <xf numFmtId="178" fontId="0" fillId="2" borderId="5" xfId="0" applyNumberFormat="1" applyFont="1" applyFill="1" applyBorder="1" applyAlignment="1">
      <alignment vertical="center"/>
    </xf>
    <xf numFmtId="49" fontId="29" fillId="0" borderId="5" xfId="0" applyNumberFormat="1" applyFont="1" applyFill="1" applyBorder="1" applyAlignment="1">
      <alignment horizontal="left" vertical="center" indent="1"/>
    </xf>
    <xf numFmtId="0" fontId="32" fillId="0" borderId="5" xfId="0" applyFont="1" applyFill="1" applyBorder="1" applyAlignment="1">
      <alignment vertical="center"/>
    </xf>
    <xf numFmtId="0" fontId="32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29" fillId="0" borderId="5" xfId="0" applyNumberFormat="1" applyFont="1" applyFill="1" applyBorder="1" applyAlignment="1" applyProtection="1">
      <alignment horizontal="left" vertical="center"/>
    </xf>
    <xf numFmtId="178" fontId="31" fillId="2" borderId="5" xfId="0" applyNumberFormat="1" applyFont="1" applyFill="1" applyBorder="1" applyAlignment="1">
      <alignment vertical="center"/>
    </xf>
    <xf numFmtId="0" fontId="25" fillId="0" borderId="5" xfId="64" applyFont="1" applyFill="1" applyBorder="1" applyAlignment="1">
      <alignment horizontal="left" vertical="center"/>
    </xf>
    <xf numFmtId="0" fontId="24" fillId="2" borderId="5" xfId="0" applyFont="1" applyFill="1" applyBorder="1" applyAlignment="1">
      <alignment vertical="center"/>
    </xf>
    <xf numFmtId="0" fontId="25" fillId="0" borderId="5" xfId="64" applyNumberFormat="1" applyFont="1" applyFill="1" applyBorder="1" applyAlignment="1">
      <alignment vertical="center"/>
    </xf>
    <xf numFmtId="0" fontId="29" fillId="0" borderId="5" xfId="64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 indent="1"/>
    </xf>
    <xf numFmtId="178" fontId="27" fillId="2" borderId="5" xfId="0" applyNumberFormat="1" applyFont="1" applyFill="1" applyBorder="1" applyAlignment="1">
      <alignment vertical="center"/>
    </xf>
    <xf numFmtId="0" fontId="29" fillId="0" borderId="5" xfId="64" applyFont="1" applyFill="1" applyBorder="1" applyAlignment="1">
      <alignment vertical="center"/>
    </xf>
    <xf numFmtId="0" fontId="0" fillId="2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38" fontId="32" fillId="2" borderId="0" xfId="0" applyNumberFormat="1" applyFont="1" applyFill="1"/>
    <xf numFmtId="38" fontId="0" fillId="2" borderId="0" xfId="0" applyNumberFormat="1" applyFill="1"/>
    <xf numFmtId="177" fontId="0" fillId="2" borderId="0" xfId="0" applyNumberFormat="1" applyFill="1"/>
    <xf numFmtId="177" fontId="31" fillId="2" borderId="5" xfId="0" applyNumberFormat="1" applyFont="1" applyFill="1" applyBorder="1" applyAlignment="1">
      <alignment vertical="center"/>
    </xf>
    <xf numFmtId="181" fontId="31" fillId="2" borderId="5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8" fillId="0" borderId="0" xfId="0" applyFont="1"/>
    <xf numFmtId="0" fontId="3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/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57" fontId="44" fillId="0" borderId="0" xfId="0" applyNumberFormat="1" applyFont="1" applyAlignment="1">
      <alignment horizont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常规_2007年云南省向人大报送政府收支预算表格式编制过程表 2" xfId="16"/>
    <cellStyle name="60% - 强调文字颜色 2" xfId="17" builtinId="36"/>
    <cellStyle name="标题 4" xfId="18" builtinId="19"/>
    <cellStyle name="警告文本" xfId="19" builtinId="11"/>
    <cellStyle name="常规_2007年云南省向人大报送政府收支预算表格式编制过程表 2 2 2" xfId="20"/>
    <cellStyle name="标题" xfId="21" builtinId="15"/>
    <cellStyle name="常规 12" xfId="22"/>
    <cellStyle name="解释性文本" xfId="23" builtinId="53"/>
    <cellStyle name="常规_2015年大理州财政社会保险基金收支预算表" xfId="24"/>
    <cellStyle name="标题 1" xfId="25" builtinId="16"/>
    <cellStyle name="标题 2" xfId="26" builtinId="17"/>
    <cellStyle name="百分比 5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提数：预算执行情况取数表" xfId="56"/>
    <cellStyle name="60% - 强调文字颜色 6" xfId="57" builtinId="52"/>
    <cellStyle name="常规 13" xfId="58"/>
    <cellStyle name="常规 2" xfId="59"/>
    <cellStyle name="常规 3" xfId="60"/>
    <cellStyle name="常规 4" xfId="61"/>
    <cellStyle name="千位分隔 2" xfId="62"/>
    <cellStyle name="常规 5" xfId="63"/>
    <cellStyle name="常规_2007年云南省向人大报送政府收支预算表格式编制过程表" xfId="64"/>
  </cellStyles>
  <dxfs count="1">
    <dxf>
      <font>
        <b val="1"/>
        <i val="0"/>
      </font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g\Users\admin\Desktop\&#22823;&#29702;&#24030;2017&#24180;&#20999;&#22359;&#25351;&#26631;&#24080;&#65288;0331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g\&#26032;&#24314;&#25991;&#20214;&#22841;\&#26032;&#24314;&#25991;&#20214;&#22841;%20(2)\2015&#24180;&#39044;&#31639;&#65288;&#33609;&#26696;&#65289;\&#39044;&#31639;&#33609;&#26696;\2014&#24180;\2015&#24180;&#39044;&#31639;&#65288;&#33609;&#26696;&#65289;\&#39044;&#31639;&#33609;&#26696;\2105&#20840;&#30465;&#22522;&#37329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g\Users\Administrator\Desktop\2019&#24180;&#22823;&#29702;&#24030;&#24030;&#26412;&#32423;&#22269;&#26377;&#36164;&#26412;&#32463;&#33829;&#39044;&#31639;&#25910;&#25903;&#35745;&#21010;&#24773;&#2091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6&#24180;&#39044;&#31639;\2012&#24180;&#36816;&#34892;&#24773;&#20917;&#35843;&#30740;\&#21439;&#24066;&#21608;&#25253;\11&#26376;16&#26085;&#21608;&#25253;\11&#26376;16&#26085;&#21608;&#25253;&#25968;&#25454;(&#32993;&#65289;\Documents%20and%20Settings\&#27573;&#25991;&#33635;\&#26700;&#38754;\2007&#24180;&#25351;&#26631;&#24080;\&#22823;&#29702;&#24030;2007&#24180;&#39044;&#31639;&#25351;&#26631;&#24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基础信息"/>
      <sheetName val="总帐"/>
      <sheetName val="行政切块"/>
      <sheetName val="各项切块"/>
      <sheetName val="封面"/>
      <sheetName val="封面 (2)"/>
      <sheetName val="通知单(行政)"/>
      <sheetName val="通知单(各切块)"/>
      <sheetName val="通知单(总账)"/>
      <sheetName val="Sheet1"/>
      <sheetName val="行政及各项切块进度表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行政切块"/>
      <sheetName val="通知单(行政)"/>
      <sheetName val="各项切块"/>
      <sheetName val="通知单(各切块)"/>
      <sheetName val="通知单(总账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全州机财"/>
      <sheetName val="单位指标"/>
      <sheetName val="预算科目"/>
      <sheetName val="预算单位"/>
      <sheetName val="州级汇总(科目分类)"/>
      <sheetName val="州级汇总(科室-单位-科目)"/>
      <sheetName val="12月24日"/>
      <sheetName val="12月"/>
      <sheetName val="11月"/>
      <sheetName val="Sheet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H37"/>
  <sheetViews>
    <sheetView showGridLines="0" showZeros="0" tabSelected="1" workbookViewId="0">
      <selection activeCell="A37" sqref="A37:H37"/>
    </sheetView>
  </sheetViews>
  <sheetFormatPr defaultColWidth="9" defaultRowHeight="14.4" outlineLevelCol="7"/>
  <cols>
    <col min="1" max="1" width="11.3796296296296" customWidth="1"/>
    <col min="8" max="8" width="40.5185185185185" customWidth="1"/>
  </cols>
  <sheetData>
    <row r="3" ht="27" customHeight="1" spans="1:8">
      <c r="A3" s="143"/>
      <c r="B3" s="143"/>
      <c r="C3" s="143"/>
      <c r="D3" s="144"/>
      <c r="E3" s="144"/>
      <c r="F3" s="144"/>
      <c r="G3" s="144"/>
      <c r="H3" s="144"/>
    </row>
    <row r="4" ht="27" customHeight="1" spans="1:8">
      <c r="A4" s="145"/>
      <c r="B4" s="145"/>
      <c r="C4" s="145"/>
      <c r="D4" s="144"/>
      <c r="E4" s="144"/>
      <c r="F4" s="144"/>
      <c r="G4" s="144"/>
      <c r="H4" s="144"/>
    </row>
    <row r="5" ht="17.4" spans="1:8">
      <c r="A5" s="146" t="s">
        <v>0</v>
      </c>
      <c r="B5" s="146"/>
      <c r="C5" s="146"/>
      <c r="D5" s="144"/>
      <c r="E5" s="144"/>
      <c r="F5" s="144"/>
      <c r="G5" s="144"/>
      <c r="H5" s="144"/>
    </row>
    <row r="6" ht="20.4" spans="1:8">
      <c r="A6" s="147"/>
      <c r="B6" s="147"/>
      <c r="C6" s="147"/>
      <c r="D6" s="147"/>
      <c r="E6" s="147"/>
      <c r="F6" s="147"/>
      <c r="G6" s="147"/>
      <c r="H6" s="147"/>
    </row>
    <row r="7" ht="20.4" spans="1:8">
      <c r="A7" s="147"/>
      <c r="B7" s="147"/>
      <c r="C7" s="147"/>
      <c r="D7" s="147"/>
      <c r="E7" s="147"/>
      <c r="F7" s="147"/>
      <c r="G7" s="147"/>
      <c r="H7" s="147"/>
    </row>
    <row r="8" ht="20.4" spans="1:8">
      <c r="A8" s="147"/>
      <c r="B8" s="147"/>
      <c r="C8" s="147"/>
      <c r="D8" s="147"/>
      <c r="E8" s="147"/>
      <c r="F8" s="147"/>
      <c r="G8" s="147"/>
      <c r="H8" s="147"/>
    </row>
    <row r="9" ht="20.4" spans="1:8">
      <c r="A9" s="147"/>
      <c r="B9" s="147"/>
      <c r="C9" s="147"/>
      <c r="D9" s="147"/>
      <c r="E9" s="147"/>
      <c r="F9" s="147"/>
      <c r="G9" s="147"/>
      <c r="H9" s="147"/>
    </row>
    <row r="10" ht="20.4" spans="1:8">
      <c r="A10" s="147"/>
      <c r="B10" s="147"/>
      <c r="C10" s="147"/>
      <c r="D10" s="147"/>
      <c r="E10" s="147"/>
      <c r="F10" s="147"/>
      <c r="G10" s="147"/>
      <c r="H10" s="147"/>
    </row>
    <row r="11" ht="20.4" spans="1:8">
      <c r="A11" s="147"/>
      <c r="B11" s="147"/>
      <c r="C11" s="147"/>
      <c r="D11" s="147"/>
      <c r="E11" s="147"/>
      <c r="F11" s="147"/>
      <c r="G11" s="147"/>
      <c r="H11" s="147"/>
    </row>
    <row r="12" ht="20.4" spans="1:8">
      <c r="A12" s="148"/>
      <c r="B12" s="148"/>
      <c r="C12" s="148"/>
      <c r="D12" s="148"/>
      <c r="E12" s="148"/>
      <c r="F12" s="148"/>
      <c r="G12" s="148"/>
      <c r="H12" s="148"/>
    </row>
    <row r="13" ht="6" customHeight="1" spans="1:8">
      <c r="A13" s="148"/>
      <c r="B13" s="148"/>
      <c r="C13" s="148"/>
      <c r="D13" s="148"/>
      <c r="E13" s="148"/>
      <c r="F13" s="148"/>
      <c r="G13" s="148"/>
      <c r="H13" s="148"/>
    </row>
    <row r="14" ht="35.25" customHeight="1" spans="1:8">
      <c r="A14" s="149" t="s">
        <v>1</v>
      </c>
      <c r="B14" s="149"/>
      <c r="C14" s="149"/>
      <c r="D14" s="149"/>
      <c r="E14" s="149"/>
      <c r="F14" s="149"/>
      <c r="G14" s="149"/>
      <c r="H14" s="149"/>
    </row>
    <row r="15" ht="39" customHeight="1" spans="1:8">
      <c r="A15" s="149" t="s">
        <v>2</v>
      </c>
      <c r="B15" s="149"/>
      <c r="C15" s="149"/>
      <c r="D15" s="149"/>
      <c r="E15" s="149"/>
      <c r="F15" s="149"/>
      <c r="G15" s="149"/>
      <c r="H15" s="149"/>
    </row>
    <row r="36" s="142" customFormat="1" ht="23.25" customHeight="1" spans="1:8">
      <c r="A36" s="150" t="s">
        <v>3</v>
      </c>
      <c r="B36" s="150"/>
      <c r="C36" s="150"/>
      <c r="D36" s="150"/>
      <c r="E36" s="150"/>
      <c r="F36" s="150"/>
      <c r="G36" s="150"/>
      <c r="H36" s="150"/>
    </row>
    <row r="37" s="142" customFormat="1" ht="23.25" customHeight="1" spans="1:8">
      <c r="A37" s="151">
        <v>45261</v>
      </c>
      <c r="B37" s="151"/>
      <c r="C37" s="151"/>
      <c r="D37" s="151"/>
      <c r="E37" s="151"/>
      <c r="F37" s="151"/>
      <c r="G37" s="151"/>
      <c r="H37" s="151"/>
    </row>
  </sheetData>
  <mergeCells count="7">
    <mergeCell ref="A3:C3"/>
    <mergeCell ref="A4:C4"/>
    <mergeCell ref="A5:C5"/>
    <mergeCell ref="A14:H14"/>
    <mergeCell ref="A15:H15"/>
    <mergeCell ref="A36:H36"/>
    <mergeCell ref="A37:H37"/>
  </mergeCells>
  <printOptions horizontalCentered="1"/>
  <pageMargins left="0.707638888888889" right="0.707638888888889" top="0.747916666666667" bottom="0.747916666666667" header="0.313888888888889" footer="0.313888888888889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view="pageBreakPreview" zoomScale="130" zoomScaleNormal="100" workbookViewId="0">
      <selection activeCell="A9" sqref="A9"/>
    </sheetView>
  </sheetViews>
  <sheetFormatPr defaultColWidth="9" defaultRowHeight="14.4" outlineLevelCol="3"/>
  <cols>
    <col min="1" max="1" width="80.8796296296296" customWidth="1"/>
    <col min="2" max="2" width="7.62962962962963" customWidth="1"/>
    <col min="3" max="3" width="41" customWidth="1"/>
    <col min="4" max="4" width="5.5" style="135" customWidth="1"/>
  </cols>
  <sheetData>
    <row r="1" ht="57.75" customHeight="1"/>
    <row r="2" ht="46.5" customHeight="1" spans="1:2">
      <c r="A2" s="136" t="s">
        <v>4</v>
      </c>
      <c r="B2" s="135"/>
    </row>
    <row r="3" ht="30.75" customHeight="1" spans="1:2">
      <c r="A3" s="136"/>
      <c r="B3" s="135"/>
    </row>
    <row r="4" ht="30.75" customHeight="1" spans="1:3">
      <c r="A4" s="135"/>
      <c r="B4" s="135"/>
      <c r="C4" s="137"/>
    </row>
    <row r="5" ht="37" customHeight="1" spans="1:4">
      <c r="A5" s="138" t="str">
        <f>B5&amp;"、"&amp;C5&amp;REPT(".",60-LENB(B5&amp;"、"&amp;C5&amp;D5))&amp;D5</f>
        <v>表一、2023年洱源县一般公共预算收支变动表...................1</v>
      </c>
      <c r="B5" s="139" t="str">
        <f>'1'!A1</f>
        <v>表一</v>
      </c>
      <c r="C5" s="140" t="str">
        <f>'1'!A2</f>
        <v>2023年洱源县一般公共预算收支变动表</v>
      </c>
      <c r="D5" s="135">
        <v>1</v>
      </c>
    </row>
    <row r="6" ht="29" customHeight="1" spans="1:4">
      <c r="A6" s="138" t="str">
        <f>B6&amp;"、"&amp;C6&amp;REPT(".",60-LENB(B6&amp;"、"&amp;C6&amp;D6))&amp;D6</f>
        <v>表二、2023年洱源县政府性基金预算收支变动表.................2</v>
      </c>
      <c r="B6" s="139" t="str">
        <f>'2'!A1</f>
        <v>表二</v>
      </c>
      <c r="C6" s="140" t="str">
        <f>'2'!A2</f>
        <v>2023年洱源县政府性基金预算收支变动表</v>
      </c>
      <c r="D6" s="135">
        <v>2</v>
      </c>
    </row>
    <row r="7" ht="26" customHeight="1" spans="1:4">
      <c r="A7" s="138" t="str">
        <f>B7&amp;"、"&amp;C7&amp;REPT(".",60-LENB(B7&amp;"、"&amp;C7&amp;D7))&amp;D7</f>
        <v>表三、2023年洱源县国有资本经营预算收支变动表...............3</v>
      </c>
      <c r="B7" s="139" t="str">
        <f>'3'!A1</f>
        <v>表三</v>
      </c>
      <c r="C7" s="140" t="str">
        <f>'3'!A2</f>
        <v>2023年洱源县国有资本经营预算收支变动表</v>
      </c>
      <c r="D7" s="135">
        <v>3</v>
      </c>
    </row>
    <row r="8" ht="24" customHeight="1" spans="1:3">
      <c r="A8" s="138"/>
      <c r="B8" s="139"/>
      <c r="C8" s="140"/>
    </row>
    <row r="12" spans="2:2">
      <c r="B12" s="141"/>
    </row>
  </sheetData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8"/>
  <sheetViews>
    <sheetView showZeros="0" zoomScale="110" zoomScaleNormal="110" workbookViewId="0">
      <pane xSplit="5" ySplit="5" topLeftCell="F27" activePane="bottomRight" state="frozen"/>
      <selection/>
      <selection pane="topRight"/>
      <selection pane="bottomLeft"/>
      <selection pane="bottomRight" activeCell="C7" sqref="C7:C10"/>
    </sheetView>
  </sheetViews>
  <sheetFormatPr defaultColWidth="9" defaultRowHeight="14.4"/>
  <cols>
    <col min="1" max="1" width="36.7407407407407" style="101" customWidth="1"/>
    <col min="2" max="2" width="13.1666666666667" style="101" customWidth="1"/>
    <col min="3" max="3" width="12.5462962962963" style="102" customWidth="1"/>
    <col min="4" max="4" width="14.8888888888889" style="101" customWidth="1"/>
    <col min="5" max="5" width="33" style="101" customWidth="1"/>
    <col min="6" max="6" width="12.9907407407407" style="101" customWidth="1"/>
    <col min="7" max="7" width="13.9259259259259" style="101" customWidth="1"/>
    <col min="8" max="8" width="15.1111111111111" style="101" customWidth="1"/>
    <col min="9" max="14" width="9" style="101" hidden="1" customWidth="1"/>
    <col min="15" max="15" width="2.18518518518518" style="101" customWidth="1"/>
    <col min="16" max="18" width="9" style="101" customWidth="1"/>
    <col min="19" max="16384" width="9" style="101"/>
  </cols>
  <sheetData>
    <row r="1" s="98" customFormat="1" ht="21" customHeight="1" spans="1:3">
      <c r="A1" s="1" t="s">
        <v>5</v>
      </c>
      <c r="C1" s="103"/>
    </row>
    <row r="2" ht="32.25" customHeight="1" spans="1:8">
      <c r="A2" s="104" t="s">
        <v>6</v>
      </c>
      <c r="B2" s="104"/>
      <c r="C2" s="104"/>
      <c r="D2" s="104"/>
      <c r="E2" s="104"/>
      <c r="F2" s="104"/>
      <c r="G2" s="104"/>
      <c r="H2" s="104"/>
    </row>
    <row r="3" ht="18" customHeight="1" spans="5:8">
      <c r="E3" s="105"/>
      <c r="F3" s="105"/>
      <c r="G3" s="105"/>
      <c r="H3" s="106" t="s">
        <v>7</v>
      </c>
    </row>
    <row r="4" s="99" customFormat="1" ht="25" customHeight="1" spans="1:8">
      <c r="A4" s="107" t="s">
        <v>8</v>
      </c>
      <c r="B4" s="107"/>
      <c r="C4" s="107"/>
      <c r="D4" s="107"/>
      <c r="E4" s="107" t="s">
        <v>9</v>
      </c>
      <c r="F4" s="107"/>
      <c r="G4" s="107"/>
      <c r="H4" s="107"/>
    </row>
    <row r="5" s="99" customFormat="1" ht="25" customHeight="1" spans="1:8">
      <c r="A5" s="27" t="s">
        <v>10</v>
      </c>
      <c r="B5" s="27" t="s">
        <v>11</v>
      </c>
      <c r="C5" s="108" t="s">
        <v>12</v>
      </c>
      <c r="D5" s="109" t="s">
        <v>13</v>
      </c>
      <c r="E5" s="27" t="s">
        <v>10</v>
      </c>
      <c r="F5" s="27" t="s">
        <v>11</v>
      </c>
      <c r="G5" s="27" t="s">
        <v>12</v>
      </c>
      <c r="H5" s="109" t="s">
        <v>13</v>
      </c>
    </row>
    <row r="6" s="99" customFormat="1" ht="25" customHeight="1" spans="1:13">
      <c r="A6" s="110" t="s">
        <v>14</v>
      </c>
      <c r="B6" s="111">
        <f>SUM(B7:B20)</f>
        <v>20720</v>
      </c>
      <c r="C6" s="111">
        <f>SUM(C7:C20)</f>
        <v>-925</v>
      </c>
      <c r="D6" s="111">
        <f>SUM(D7:D20)</f>
        <v>19795</v>
      </c>
      <c r="E6" s="71" t="s">
        <v>15</v>
      </c>
      <c r="F6" s="112">
        <v>15645</v>
      </c>
      <c r="G6" s="112">
        <f>H6-F6</f>
        <v>-271</v>
      </c>
      <c r="H6" s="72">
        <f>15317+57</f>
        <v>15374</v>
      </c>
      <c r="I6" s="99">
        <f>2000+2000+1000+1780</f>
        <v>6780</v>
      </c>
      <c r="J6" s="99" t="s">
        <v>16</v>
      </c>
      <c r="K6" s="99">
        <f>-1740-500</f>
        <v>-2240</v>
      </c>
      <c r="L6" s="99">
        <v>-1000</v>
      </c>
      <c r="M6" s="99">
        <f>I6+K6+L6</f>
        <v>3540</v>
      </c>
    </row>
    <row r="7" s="99" customFormat="1" ht="25" customHeight="1" spans="1:13">
      <c r="A7" s="113" t="s">
        <v>17</v>
      </c>
      <c r="B7" s="112">
        <v>8350</v>
      </c>
      <c r="C7" s="112">
        <f>D7-B7</f>
        <v>-64</v>
      </c>
      <c r="D7" s="112">
        <v>8286</v>
      </c>
      <c r="E7" s="71" t="s">
        <v>18</v>
      </c>
      <c r="F7" s="112"/>
      <c r="G7" s="112">
        <f>H7-F7</f>
        <v>0</v>
      </c>
      <c r="H7" s="114"/>
      <c r="M7" s="99">
        <f t="shared" ref="M7:M30" si="0">I7+K7+L7</f>
        <v>0</v>
      </c>
    </row>
    <row r="8" s="99" customFormat="1" ht="25" customHeight="1" spans="1:13">
      <c r="A8" s="113" t="s">
        <v>19</v>
      </c>
      <c r="B8" s="112">
        <v>1920</v>
      </c>
      <c r="C8" s="112">
        <f t="shared" ref="C8:C21" si="1">D8-B8</f>
        <v>-423</v>
      </c>
      <c r="D8" s="112">
        <v>1497</v>
      </c>
      <c r="E8" s="71" t="s">
        <v>20</v>
      </c>
      <c r="F8" s="112">
        <v>205</v>
      </c>
      <c r="G8" s="112">
        <f t="shared" ref="G8:G30" si="2">H8-F8</f>
        <v>-4</v>
      </c>
      <c r="H8" s="114">
        <v>201</v>
      </c>
      <c r="M8" s="99">
        <f t="shared" si="0"/>
        <v>0</v>
      </c>
    </row>
    <row r="9" s="99" customFormat="1" ht="25" customHeight="1" spans="1:13">
      <c r="A9" s="113" t="s">
        <v>21</v>
      </c>
      <c r="B9" s="112">
        <v>368</v>
      </c>
      <c r="C9" s="112">
        <f t="shared" si="1"/>
        <v>-13</v>
      </c>
      <c r="D9" s="112">
        <v>355</v>
      </c>
      <c r="E9" s="71" t="s">
        <v>22</v>
      </c>
      <c r="F9" s="112">
        <v>7701</v>
      </c>
      <c r="G9" s="112">
        <f t="shared" si="2"/>
        <v>-74</v>
      </c>
      <c r="H9" s="114">
        <v>7627</v>
      </c>
      <c r="K9" s="99">
        <v>-430</v>
      </c>
      <c r="L9" s="99">
        <v>-1100</v>
      </c>
      <c r="M9" s="99">
        <f t="shared" si="0"/>
        <v>-1530</v>
      </c>
    </row>
    <row r="10" s="99" customFormat="1" ht="25" customHeight="1" spans="1:13">
      <c r="A10" s="113" t="s">
        <v>23</v>
      </c>
      <c r="B10" s="112">
        <v>300</v>
      </c>
      <c r="C10" s="112">
        <f t="shared" si="1"/>
        <v>-80</v>
      </c>
      <c r="D10" s="112">
        <v>220</v>
      </c>
      <c r="E10" s="71" t="s">
        <v>24</v>
      </c>
      <c r="F10" s="112">
        <v>48325</v>
      </c>
      <c r="G10" s="112">
        <f t="shared" si="2"/>
        <v>-4</v>
      </c>
      <c r="H10" s="114">
        <f>48311+10</f>
        <v>48321</v>
      </c>
      <c r="K10" s="99">
        <v>-240</v>
      </c>
      <c r="M10" s="99">
        <f t="shared" si="0"/>
        <v>-240</v>
      </c>
    </row>
    <row r="11" s="99" customFormat="1" ht="25" customHeight="1" spans="1:13">
      <c r="A11" s="115" t="s">
        <v>25</v>
      </c>
      <c r="B11" s="112">
        <v>900</v>
      </c>
      <c r="C11" s="112">
        <f t="shared" si="1"/>
        <v>43</v>
      </c>
      <c r="D11" s="112">
        <v>943</v>
      </c>
      <c r="E11" s="71" t="s">
        <v>26</v>
      </c>
      <c r="F11" s="112">
        <v>470</v>
      </c>
      <c r="G11" s="112">
        <f t="shared" si="2"/>
        <v>-183</v>
      </c>
      <c r="H11" s="114">
        <v>287</v>
      </c>
      <c r="M11" s="99">
        <f t="shared" si="0"/>
        <v>0</v>
      </c>
    </row>
    <row r="12" s="99" customFormat="1" ht="25" customHeight="1" spans="1:13">
      <c r="A12" s="115" t="s">
        <v>27</v>
      </c>
      <c r="B12" s="112">
        <v>500</v>
      </c>
      <c r="C12" s="112">
        <f t="shared" si="1"/>
        <v>-200</v>
      </c>
      <c r="D12" s="112">
        <v>300</v>
      </c>
      <c r="E12" s="71" t="s">
        <v>28</v>
      </c>
      <c r="F12" s="112">
        <v>2206</v>
      </c>
      <c r="G12" s="112">
        <f t="shared" si="2"/>
        <v>1632</v>
      </c>
      <c r="H12" s="114">
        <v>3838</v>
      </c>
      <c r="M12" s="99">
        <f t="shared" si="0"/>
        <v>0</v>
      </c>
    </row>
    <row r="13" s="99" customFormat="1" ht="25" customHeight="1" spans="1:13">
      <c r="A13" s="115" t="s">
        <v>29</v>
      </c>
      <c r="B13" s="112">
        <v>250</v>
      </c>
      <c r="C13" s="112">
        <f t="shared" si="1"/>
        <v>-25</v>
      </c>
      <c r="D13" s="112">
        <v>225</v>
      </c>
      <c r="E13" s="71" t="s">
        <v>30</v>
      </c>
      <c r="F13" s="112">
        <v>34257</v>
      </c>
      <c r="G13" s="112">
        <f t="shared" si="2"/>
        <v>-3466</v>
      </c>
      <c r="H13" s="114">
        <v>30791</v>
      </c>
      <c r="K13" s="99">
        <v>-150</v>
      </c>
      <c r="L13" s="99">
        <v>-2400</v>
      </c>
      <c r="M13" s="99">
        <f t="shared" si="0"/>
        <v>-2550</v>
      </c>
    </row>
    <row r="14" s="99" customFormat="1" ht="25" customHeight="1" spans="1:13">
      <c r="A14" s="115" t="s">
        <v>31</v>
      </c>
      <c r="B14" s="112">
        <v>750</v>
      </c>
      <c r="C14" s="112">
        <f t="shared" si="1"/>
        <v>-220</v>
      </c>
      <c r="D14" s="112">
        <v>530</v>
      </c>
      <c r="E14" s="71" t="s">
        <v>32</v>
      </c>
      <c r="F14" s="112">
        <v>36521</v>
      </c>
      <c r="G14" s="112">
        <f t="shared" si="2"/>
        <v>480</v>
      </c>
      <c r="H14" s="114">
        <v>37001</v>
      </c>
      <c r="K14" s="99">
        <v>-40</v>
      </c>
      <c r="M14" s="99">
        <f t="shared" si="0"/>
        <v>-40</v>
      </c>
    </row>
    <row r="15" s="99" customFormat="1" ht="25" customHeight="1" spans="1:13">
      <c r="A15" s="115" t="s">
        <v>33</v>
      </c>
      <c r="B15" s="112">
        <v>500</v>
      </c>
      <c r="C15" s="112">
        <f t="shared" si="1"/>
        <v>47</v>
      </c>
      <c r="D15" s="112">
        <v>547</v>
      </c>
      <c r="E15" s="71" t="s">
        <v>34</v>
      </c>
      <c r="F15" s="112">
        <v>8534</v>
      </c>
      <c r="G15" s="112">
        <f t="shared" si="2"/>
        <v>8160</v>
      </c>
      <c r="H15" s="114">
        <v>16694</v>
      </c>
      <c r="M15" s="99">
        <f t="shared" si="0"/>
        <v>0</v>
      </c>
    </row>
    <row r="16" s="99" customFormat="1" ht="25" customHeight="1" spans="1:13">
      <c r="A16" s="115" t="s">
        <v>35</v>
      </c>
      <c r="B16" s="112"/>
      <c r="C16" s="112">
        <f t="shared" si="1"/>
        <v>0</v>
      </c>
      <c r="D16" s="112"/>
      <c r="E16" s="71" t="s">
        <v>36</v>
      </c>
      <c r="F16" s="112">
        <v>4902</v>
      </c>
      <c r="G16" s="112">
        <f t="shared" si="2"/>
        <v>1999</v>
      </c>
      <c r="H16" s="114">
        <v>6901</v>
      </c>
      <c r="I16" s="99">
        <v>8000</v>
      </c>
      <c r="J16" s="99" t="s">
        <v>16</v>
      </c>
      <c r="M16" s="99">
        <f t="shared" si="0"/>
        <v>8000</v>
      </c>
    </row>
    <row r="17" s="99" customFormat="1" ht="25" customHeight="1" spans="1:13">
      <c r="A17" s="115" t="s">
        <v>37</v>
      </c>
      <c r="B17" s="112">
        <v>350</v>
      </c>
      <c r="C17" s="112">
        <f t="shared" si="1"/>
        <v>56</v>
      </c>
      <c r="D17" s="112">
        <v>406</v>
      </c>
      <c r="E17" s="116" t="s">
        <v>38</v>
      </c>
      <c r="F17" s="112">
        <v>39621</v>
      </c>
      <c r="G17" s="112">
        <f t="shared" si="2"/>
        <v>15305</v>
      </c>
      <c r="H17" s="114">
        <f>54468+458</f>
        <v>54926</v>
      </c>
      <c r="I17" s="99">
        <v>17000</v>
      </c>
      <c r="J17" s="99" t="s">
        <v>39</v>
      </c>
      <c r="K17" s="99">
        <v>-200</v>
      </c>
      <c r="M17" s="99">
        <f>K17+L17</f>
        <v>-200</v>
      </c>
    </row>
    <row r="18" s="99" customFormat="1" ht="25" customHeight="1" spans="1:13">
      <c r="A18" s="115" t="s">
        <v>40</v>
      </c>
      <c r="B18" s="112">
        <v>1000</v>
      </c>
      <c r="C18" s="112">
        <f t="shared" si="1"/>
        <v>-169</v>
      </c>
      <c r="D18" s="112">
        <v>831</v>
      </c>
      <c r="E18" s="117" t="s">
        <v>41</v>
      </c>
      <c r="F18" s="112">
        <v>2298</v>
      </c>
      <c r="G18" s="112">
        <f t="shared" si="2"/>
        <v>1483</v>
      </c>
      <c r="H18" s="114">
        <v>3781</v>
      </c>
      <c r="K18" s="99">
        <v>-500</v>
      </c>
      <c r="M18" s="99">
        <f t="shared" si="0"/>
        <v>-500</v>
      </c>
    </row>
    <row r="19" s="99" customFormat="1" ht="25" customHeight="1" spans="1:13">
      <c r="A19" s="115" t="s">
        <v>42</v>
      </c>
      <c r="B19" s="112">
        <v>5500</v>
      </c>
      <c r="C19" s="112">
        <f t="shared" si="1"/>
        <v>135</v>
      </c>
      <c r="D19" s="112">
        <v>5635</v>
      </c>
      <c r="E19" s="117" t="s">
        <v>43</v>
      </c>
      <c r="F19" s="112">
        <v>721</v>
      </c>
      <c r="G19" s="112">
        <f t="shared" si="2"/>
        <v>3775</v>
      </c>
      <c r="H19" s="114">
        <v>4496</v>
      </c>
      <c r="M19" s="99">
        <f t="shared" si="0"/>
        <v>0</v>
      </c>
    </row>
    <row r="20" s="99" customFormat="1" ht="25" customHeight="1" spans="1:13">
      <c r="A20" s="115" t="s">
        <v>44</v>
      </c>
      <c r="B20" s="112">
        <v>32</v>
      </c>
      <c r="C20" s="112">
        <f t="shared" si="1"/>
        <v>-12</v>
      </c>
      <c r="D20" s="112">
        <v>20</v>
      </c>
      <c r="E20" s="118" t="s">
        <v>45</v>
      </c>
      <c r="F20" s="112">
        <v>230</v>
      </c>
      <c r="G20" s="112">
        <f t="shared" si="2"/>
        <v>568</v>
      </c>
      <c r="H20" s="114">
        <v>798</v>
      </c>
      <c r="M20" s="99">
        <f t="shared" si="0"/>
        <v>0</v>
      </c>
    </row>
    <row r="21" s="99" customFormat="1" ht="25" customHeight="1" spans="1:13">
      <c r="A21" s="115" t="s">
        <v>46</v>
      </c>
      <c r="B21" s="112"/>
      <c r="C21" s="112">
        <f t="shared" si="1"/>
        <v>0</v>
      </c>
      <c r="D21" s="112"/>
      <c r="E21" s="118" t="s">
        <v>47</v>
      </c>
      <c r="F21" s="112"/>
      <c r="G21" s="112">
        <f t="shared" si="2"/>
        <v>0</v>
      </c>
      <c r="H21" s="114"/>
      <c r="M21" s="99">
        <f t="shared" si="0"/>
        <v>0</v>
      </c>
    </row>
    <row r="22" s="99" customFormat="1" ht="25" customHeight="1" spans="1:8">
      <c r="A22" s="110" t="s">
        <v>48</v>
      </c>
      <c r="B22" s="111">
        <f>SUM(B23:B30)</f>
        <v>14596</v>
      </c>
      <c r="C22" s="111">
        <f>SUM(C23:C30)</f>
        <v>937</v>
      </c>
      <c r="D22" s="111">
        <f>SUM(D23:D30)</f>
        <v>15533</v>
      </c>
      <c r="E22" s="119" t="s">
        <v>49</v>
      </c>
      <c r="F22" s="112"/>
      <c r="G22" s="112">
        <f t="shared" si="2"/>
        <v>0</v>
      </c>
      <c r="H22" s="114"/>
    </row>
    <row r="23" s="99" customFormat="1" ht="25" customHeight="1" spans="1:13">
      <c r="A23" s="113" t="s">
        <v>50</v>
      </c>
      <c r="B23" s="112">
        <v>1280</v>
      </c>
      <c r="C23" s="112">
        <f t="shared" ref="C23:C30" si="3">D23-B23</f>
        <v>1416</v>
      </c>
      <c r="D23" s="112">
        <v>2696</v>
      </c>
      <c r="E23" s="118" t="s">
        <v>51</v>
      </c>
      <c r="F23" s="112">
        <v>1548</v>
      </c>
      <c r="G23" s="112">
        <f t="shared" si="2"/>
        <v>-48</v>
      </c>
      <c r="H23" s="114">
        <v>1500</v>
      </c>
      <c r="M23" s="99">
        <f t="shared" si="0"/>
        <v>0</v>
      </c>
    </row>
    <row r="24" s="99" customFormat="1" ht="25" customHeight="1" spans="1:13">
      <c r="A24" s="113" t="s">
        <v>52</v>
      </c>
      <c r="B24" s="112">
        <v>300</v>
      </c>
      <c r="C24" s="112">
        <f t="shared" si="3"/>
        <v>1001</v>
      </c>
      <c r="D24" s="112">
        <v>1301</v>
      </c>
      <c r="E24" s="118" t="s">
        <v>53</v>
      </c>
      <c r="F24" s="112">
        <v>2678</v>
      </c>
      <c r="G24" s="112">
        <f t="shared" si="2"/>
        <v>4325</v>
      </c>
      <c r="H24" s="114">
        <v>7003</v>
      </c>
      <c r="K24" s="99">
        <v>-200</v>
      </c>
      <c r="M24" s="99">
        <f t="shared" si="0"/>
        <v>-200</v>
      </c>
    </row>
    <row r="25" s="99" customFormat="1" ht="25" customHeight="1" spans="1:13">
      <c r="A25" s="113" t="s">
        <v>54</v>
      </c>
      <c r="B25" s="112">
        <v>1500</v>
      </c>
      <c r="C25" s="112">
        <f t="shared" si="3"/>
        <v>59</v>
      </c>
      <c r="D25" s="112">
        <v>1559</v>
      </c>
      <c r="E25" s="118" t="s">
        <v>55</v>
      </c>
      <c r="F25" s="112">
        <v>200</v>
      </c>
      <c r="G25" s="112">
        <f t="shared" si="2"/>
        <v>-8</v>
      </c>
      <c r="H25" s="114">
        <v>192</v>
      </c>
      <c r="M25" s="99">
        <f t="shared" si="0"/>
        <v>0</v>
      </c>
    </row>
    <row r="26" s="99" customFormat="1" ht="25" customHeight="1" spans="1:13">
      <c r="A26" s="113" t="s">
        <v>56</v>
      </c>
      <c r="B26" s="112"/>
      <c r="C26" s="112">
        <f t="shared" si="3"/>
        <v>0</v>
      </c>
      <c r="D26" s="112"/>
      <c r="E26" s="118" t="s">
        <v>57</v>
      </c>
      <c r="F26" s="112">
        <v>3900</v>
      </c>
      <c r="G26" s="112">
        <f t="shared" si="2"/>
        <v>-1367</v>
      </c>
      <c r="H26" s="114">
        <v>2533</v>
      </c>
      <c r="M26" s="99">
        <f t="shared" si="0"/>
        <v>0</v>
      </c>
    </row>
    <row r="27" s="99" customFormat="1" ht="25" customHeight="1" spans="1:13">
      <c r="A27" s="113" t="s">
        <v>58</v>
      </c>
      <c r="B27" s="112">
        <v>11000</v>
      </c>
      <c r="C27" s="112">
        <f t="shared" si="3"/>
        <v>-1823</v>
      </c>
      <c r="D27" s="112">
        <v>9177</v>
      </c>
      <c r="E27" s="118" t="s">
        <v>59</v>
      </c>
      <c r="F27" s="112"/>
      <c r="G27" s="112">
        <f t="shared" si="2"/>
        <v>0</v>
      </c>
      <c r="H27" s="114"/>
      <c r="K27" s="99">
        <v>-4000</v>
      </c>
      <c r="M27" s="99">
        <f t="shared" si="0"/>
        <v>-4000</v>
      </c>
    </row>
    <row r="28" s="99" customFormat="1" ht="25" customHeight="1" spans="1:14">
      <c r="A28" s="113" t="s">
        <v>60</v>
      </c>
      <c r="B28" s="112"/>
      <c r="C28" s="112">
        <f t="shared" si="3"/>
        <v>355</v>
      </c>
      <c r="D28" s="112">
        <v>355</v>
      </c>
      <c r="E28" s="118" t="s">
        <v>61</v>
      </c>
      <c r="F28" s="112">
        <v>974</v>
      </c>
      <c r="G28" s="112">
        <f t="shared" si="2"/>
        <v>-974</v>
      </c>
      <c r="H28" s="114"/>
      <c r="M28" s="99">
        <f t="shared" si="0"/>
        <v>0</v>
      </c>
      <c r="N28" s="99">
        <v>2500</v>
      </c>
    </row>
    <row r="29" s="99" customFormat="1" ht="25" customHeight="1" spans="1:14">
      <c r="A29" s="113" t="s">
        <v>62</v>
      </c>
      <c r="B29" s="112">
        <v>100</v>
      </c>
      <c r="C29" s="112">
        <f t="shared" si="3"/>
        <v>101</v>
      </c>
      <c r="D29" s="112">
        <v>201</v>
      </c>
      <c r="E29" s="118" t="s">
        <v>63</v>
      </c>
      <c r="F29" s="112">
        <v>1960</v>
      </c>
      <c r="G29" s="112">
        <f t="shared" si="2"/>
        <v>-10</v>
      </c>
      <c r="H29" s="72">
        <v>1950</v>
      </c>
      <c r="M29" s="99">
        <f t="shared" si="0"/>
        <v>0</v>
      </c>
      <c r="N29" s="99">
        <v>15000</v>
      </c>
    </row>
    <row r="30" s="99" customFormat="1" ht="25" customHeight="1" spans="1:14">
      <c r="A30" s="113" t="s">
        <v>64</v>
      </c>
      <c r="B30" s="112">
        <v>416</v>
      </c>
      <c r="C30" s="112">
        <f t="shared" si="3"/>
        <v>-172</v>
      </c>
      <c r="D30" s="112">
        <v>244</v>
      </c>
      <c r="E30" s="118" t="s">
        <v>65</v>
      </c>
      <c r="F30" s="112">
        <v>40</v>
      </c>
      <c r="G30" s="112">
        <f t="shared" si="2"/>
        <v>-14</v>
      </c>
      <c r="H30" s="72">
        <v>26</v>
      </c>
      <c r="I30" s="99">
        <v>3200</v>
      </c>
      <c r="M30" s="99">
        <f t="shared" si="0"/>
        <v>3200</v>
      </c>
      <c r="N30" s="99">
        <v>2200</v>
      </c>
    </row>
    <row r="31" s="100" customFormat="1" ht="25" customHeight="1" spans="1:14">
      <c r="A31" s="107" t="s">
        <v>66</v>
      </c>
      <c r="B31" s="111">
        <f>B22+B6</f>
        <v>35316</v>
      </c>
      <c r="C31" s="111">
        <f>C22+C6</f>
        <v>12</v>
      </c>
      <c r="D31" s="111">
        <f>D22+D6</f>
        <v>35328</v>
      </c>
      <c r="E31" s="107" t="s">
        <v>67</v>
      </c>
      <c r="F31" s="111">
        <f t="shared" ref="F31:H31" si="4">SUM(F6:F30)</f>
        <v>212936</v>
      </c>
      <c r="G31" s="111">
        <f t="shared" si="4"/>
        <v>31304</v>
      </c>
      <c r="H31" s="120">
        <f t="shared" si="4"/>
        <v>244240</v>
      </c>
      <c r="I31" s="133">
        <f t="shared" ref="I31:N31" si="5">SUM(I6:I30)</f>
        <v>34980</v>
      </c>
      <c r="K31" s="133">
        <f t="shared" si="5"/>
        <v>-8000</v>
      </c>
      <c r="L31" s="133">
        <f t="shared" si="5"/>
        <v>-4500</v>
      </c>
      <c r="M31" s="133">
        <f t="shared" si="5"/>
        <v>5480</v>
      </c>
      <c r="N31" s="134">
        <f t="shared" si="5"/>
        <v>19700</v>
      </c>
    </row>
    <row r="32" s="100" customFormat="1" ht="25" customHeight="1" spans="1:8">
      <c r="A32" s="121" t="s">
        <v>68</v>
      </c>
      <c r="B32" s="111"/>
      <c r="C32" s="111"/>
      <c r="D32" s="111"/>
      <c r="E32" s="122" t="s">
        <v>69</v>
      </c>
      <c r="F32" s="111">
        <v>4690</v>
      </c>
      <c r="G32" s="111">
        <f>H32-F32</f>
        <v>2464</v>
      </c>
      <c r="H32" s="120">
        <v>7154</v>
      </c>
    </row>
    <row r="33" s="100" customFormat="1" ht="25" customHeight="1" spans="1:8">
      <c r="A33" s="123" t="s">
        <v>70</v>
      </c>
      <c r="B33" s="111">
        <f>SUM(B34:B36)</f>
        <v>249426</v>
      </c>
      <c r="C33" s="111">
        <f>SUM(C34:C36)</f>
        <v>-58123</v>
      </c>
      <c r="D33" s="111">
        <f>SUM(D34:D36)</f>
        <v>191303</v>
      </c>
      <c r="E33" s="122" t="s">
        <v>71</v>
      </c>
      <c r="F33" s="111">
        <f>SUM(F34:F36)</f>
        <v>0</v>
      </c>
      <c r="G33" s="111">
        <f t="shared" ref="G33:G38" si="6">H33-F33</f>
        <v>0</v>
      </c>
      <c r="H33" s="120">
        <f>SUM(H34:H36)</f>
        <v>0</v>
      </c>
    </row>
    <row r="34" s="99" customFormat="1" ht="25" customHeight="1" spans="1:8">
      <c r="A34" s="124" t="s">
        <v>72</v>
      </c>
      <c r="B34" s="112">
        <v>2776</v>
      </c>
      <c r="C34" s="112">
        <f>D34-B34</f>
        <v>0</v>
      </c>
      <c r="D34" s="112">
        <v>2776</v>
      </c>
      <c r="E34" s="125" t="s">
        <v>73</v>
      </c>
      <c r="F34" s="112"/>
      <c r="G34" s="112">
        <f t="shared" si="6"/>
        <v>0</v>
      </c>
      <c r="H34" s="126"/>
    </row>
    <row r="35" s="99" customFormat="1" ht="25" customHeight="1" spans="1:8">
      <c r="A35" s="124" t="s">
        <v>74</v>
      </c>
      <c r="B35" s="112">
        <v>152420</v>
      </c>
      <c r="C35" s="112">
        <f>D35-B35</f>
        <v>-146</v>
      </c>
      <c r="D35" s="112">
        <f>152340-66</f>
        <v>152274</v>
      </c>
      <c r="E35" s="125" t="s">
        <v>75</v>
      </c>
      <c r="F35" s="112"/>
      <c r="G35" s="112">
        <f t="shared" si="6"/>
        <v>0</v>
      </c>
      <c r="H35" s="126"/>
    </row>
    <row r="36" s="99" customFormat="1" ht="25" customHeight="1" spans="1:8">
      <c r="A36" s="124" t="s">
        <v>76</v>
      </c>
      <c r="B36" s="112">
        <v>94230</v>
      </c>
      <c r="C36" s="112">
        <f>D36-B36</f>
        <v>-57977</v>
      </c>
      <c r="D36" s="112">
        <f>36253</f>
        <v>36253</v>
      </c>
      <c r="E36" s="125" t="s">
        <v>77</v>
      </c>
      <c r="F36" s="112"/>
      <c r="G36" s="112">
        <f t="shared" si="6"/>
        <v>0</v>
      </c>
      <c r="H36" s="126"/>
    </row>
    <row r="37" s="100" customFormat="1" ht="25" customHeight="1" spans="1:8">
      <c r="A37" s="121" t="s">
        <v>78</v>
      </c>
      <c r="B37" s="111">
        <v>25829</v>
      </c>
      <c r="C37" s="111">
        <f>D37-B37</f>
        <v>-25511</v>
      </c>
      <c r="D37" s="111">
        <f>300+18</f>
        <v>318</v>
      </c>
      <c r="E37" s="122" t="s">
        <v>79</v>
      </c>
      <c r="F37" s="111"/>
      <c r="G37" s="111">
        <f t="shared" si="6"/>
        <v>11453</v>
      </c>
      <c r="H37" s="111">
        <f>11573-120</f>
        <v>11453</v>
      </c>
    </row>
    <row r="38" s="100" customFormat="1" ht="25" customHeight="1" spans="1:8">
      <c r="A38" s="121" t="s">
        <v>80</v>
      </c>
      <c r="B38" s="111"/>
      <c r="C38" s="111">
        <f>D38-B38</f>
        <v>670</v>
      </c>
      <c r="D38" s="111">
        <v>670</v>
      </c>
      <c r="E38" s="122" t="s">
        <v>81</v>
      </c>
      <c r="F38" s="111"/>
      <c r="G38" s="111">
        <f t="shared" si="6"/>
        <v>0</v>
      </c>
      <c r="H38" s="120"/>
    </row>
    <row r="39" s="100" customFormat="1" ht="25" customHeight="1" spans="1:8">
      <c r="A39" s="121" t="s">
        <v>82</v>
      </c>
      <c r="B39" s="111">
        <f>SUM(B40:B42)</f>
        <v>7410</v>
      </c>
      <c r="C39" s="111">
        <f t="shared" ref="C39:C44" si="7">D39-B39</f>
        <v>18000</v>
      </c>
      <c r="D39" s="111">
        <f>SUM(D40:D43)</f>
        <v>25410</v>
      </c>
      <c r="E39" s="122" t="s">
        <v>83</v>
      </c>
      <c r="F39" s="111">
        <f t="shared" ref="F39:H39" si="8">F40</f>
        <v>0</v>
      </c>
      <c r="G39" s="111">
        <f t="shared" si="8"/>
        <v>0</v>
      </c>
      <c r="H39" s="120">
        <f t="shared" si="8"/>
        <v>0</v>
      </c>
    </row>
    <row r="40" s="99" customFormat="1" ht="25" customHeight="1" spans="1:8">
      <c r="A40" s="127" t="s">
        <v>84</v>
      </c>
      <c r="B40" s="112"/>
      <c r="C40" s="111">
        <f t="shared" si="7"/>
        <v>0</v>
      </c>
      <c r="D40" s="112"/>
      <c r="E40" s="125" t="s">
        <v>85</v>
      </c>
      <c r="F40" s="112">
        <f t="shared" ref="D40:H40" si="9">SUM(F41:F42)</f>
        <v>0</v>
      </c>
      <c r="G40" s="112">
        <f t="shared" si="9"/>
        <v>0</v>
      </c>
      <c r="H40" s="126">
        <f t="shared" si="9"/>
        <v>0</v>
      </c>
    </row>
    <row r="41" s="99" customFormat="1" ht="25" customHeight="1" spans="1:8">
      <c r="A41" s="127" t="s">
        <v>86</v>
      </c>
      <c r="B41" s="112"/>
      <c r="C41" s="111">
        <f t="shared" si="7"/>
        <v>0</v>
      </c>
      <c r="D41" s="112"/>
      <c r="E41" s="125" t="s">
        <v>87</v>
      </c>
      <c r="F41" s="112"/>
      <c r="G41" s="112"/>
      <c r="H41" s="120"/>
    </row>
    <row r="42" s="99" customFormat="1" ht="25" customHeight="1" spans="1:8">
      <c r="A42" s="128" t="s">
        <v>88</v>
      </c>
      <c r="B42" s="112">
        <v>7410</v>
      </c>
      <c r="C42" s="112">
        <f t="shared" si="7"/>
        <v>18000</v>
      </c>
      <c r="D42" s="112">
        <v>25410</v>
      </c>
      <c r="E42" s="125" t="s">
        <v>89</v>
      </c>
      <c r="F42" s="112"/>
      <c r="G42" s="112">
        <f t="shared" ref="G42:G44" si="10">H42-F42</f>
        <v>0</v>
      </c>
      <c r="H42" s="120"/>
    </row>
    <row r="43" s="100" customFormat="1" ht="25" customHeight="1" spans="1:8">
      <c r="A43" s="129" t="s">
        <v>90</v>
      </c>
      <c r="B43" s="112"/>
      <c r="C43" s="111">
        <f t="shared" si="7"/>
        <v>0</v>
      </c>
      <c r="D43" s="112">
        <v>0</v>
      </c>
      <c r="E43" s="122" t="s">
        <v>91</v>
      </c>
      <c r="F43" s="111">
        <v>7410</v>
      </c>
      <c r="G43" s="111">
        <f t="shared" si="10"/>
        <v>17851</v>
      </c>
      <c r="H43" s="77">
        <f>25160+101</f>
        <v>25261</v>
      </c>
    </row>
    <row r="44" s="100" customFormat="1" ht="25" customHeight="1" spans="1:8">
      <c r="A44" s="121" t="s">
        <v>92</v>
      </c>
      <c r="B44" s="111">
        <v>109054</v>
      </c>
      <c r="C44" s="111">
        <f t="shared" si="7"/>
        <v>-2769</v>
      </c>
      <c r="D44" s="111">
        <v>106285</v>
      </c>
      <c r="E44" s="122" t="s">
        <v>93</v>
      </c>
      <c r="F44" s="111">
        <v>201999</v>
      </c>
      <c r="G44" s="111">
        <f t="shared" si="10"/>
        <v>-130793</v>
      </c>
      <c r="H44" s="77">
        <v>71206</v>
      </c>
    </row>
    <row r="45" s="99" customFormat="1" ht="25" customHeight="1" spans="1:8">
      <c r="A45" s="107" t="s">
        <v>94</v>
      </c>
      <c r="B45" s="111">
        <f>B44+B39+B38+B37+B33+B32+B31</f>
        <v>427035</v>
      </c>
      <c r="C45" s="111">
        <f>C44+C39+C38+C37+C33+C32+C31</f>
        <v>-67721</v>
      </c>
      <c r="D45" s="111">
        <f>D44+D39+D38+D37+D33+D32+D31</f>
        <v>359314</v>
      </c>
      <c r="E45" s="107" t="s">
        <v>95</v>
      </c>
      <c r="F45" s="111">
        <f>F44+F43+F39+F38+F37+F33+F32+F31</f>
        <v>427035</v>
      </c>
      <c r="G45" s="111">
        <f>G44+G43+G39+G38+G37+G33+G32+G31</f>
        <v>-67721</v>
      </c>
      <c r="H45" s="120">
        <f>H44+H43+H39++H38+H37+H33+H32+H31</f>
        <v>359314</v>
      </c>
    </row>
    <row r="46" spans="3:6">
      <c r="C46" s="130"/>
      <c r="D46" s="131"/>
      <c r="F46" s="101">
        <f>F45-B45</f>
        <v>0</v>
      </c>
    </row>
    <row r="47" spans="4:7">
      <c r="D47" s="131"/>
      <c r="G47" s="132"/>
    </row>
    <row r="48" spans="7:7">
      <c r="G48" s="132"/>
    </row>
  </sheetData>
  <mergeCells count="3">
    <mergeCell ref="A2:H2"/>
    <mergeCell ref="A4:D4"/>
    <mergeCell ref="E4:H4"/>
  </mergeCells>
  <conditionalFormatting sqref="A37:B37">
    <cfRule type="expression" dxfId="0" priority="43" stopIfTrue="1">
      <formula>"len($A:$A)=3"</formula>
    </cfRule>
  </conditionalFormatting>
  <conditionalFormatting sqref="A38:B38">
    <cfRule type="expression" dxfId="0" priority="42" stopIfTrue="1">
      <formula>"len($A:$A)=3"</formula>
    </cfRule>
  </conditionalFormatting>
  <conditionalFormatting sqref="A32:B36 A39:B41 B43 A44:B44">
    <cfRule type="expression" dxfId="0" priority="44" stopIfTrue="1">
      <formula>"len($A:$A)=3"</formula>
    </cfRule>
  </conditionalFormatting>
  <printOptions horizontalCentered="1"/>
  <pageMargins left="0.432638888888889" right="0.196527777777778" top="0.747916666666667" bottom="0.747916666666667" header="0.314583333333333" footer="0.314583333333333"/>
  <pageSetup paperSize="9" scale="62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showGridLines="0" showZeros="0" zoomScale="110" zoomScaleNormal="110" workbookViewId="0">
      <pane xSplit="1" ySplit="5" topLeftCell="B6" activePane="bottomRight" state="frozen"/>
      <selection/>
      <selection pane="topRight"/>
      <selection pane="bottomLeft"/>
      <selection pane="bottomRight" activeCell="A26" sqref="$A26:$XFD28"/>
    </sheetView>
  </sheetViews>
  <sheetFormatPr defaultColWidth="9" defaultRowHeight="14.4"/>
  <cols>
    <col min="1" max="1" width="29.25" style="31" customWidth="1"/>
    <col min="2" max="2" width="12.6851851851852" style="31" customWidth="1"/>
    <col min="3" max="3" width="12.1203703703704" style="31" customWidth="1"/>
    <col min="4" max="4" width="13.8888888888889" style="31" customWidth="1"/>
    <col min="5" max="5" width="31.3333333333333" style="31" customWidth="1"/>
    <col min="6" max="6" width="11.5092592592593" style="31" customWidth="1"/>
    <col min="7" max="7" width="13.1111111111111" style="31" customWidth="1"/>
    <col min="8" max="8" width="20.6944444444444" style="31" customWidth="1"/>
    <col min="9" max="9" width="9" style="31"/>
    <col min="10" max="10" width="4.33333333333333" style="31" customWidth="1"/>
    <col min="11" max="16384" width="9" style="31"/>
  </cols>
  <sheetData>
    <row r="1" s="30" customFormat="1" ht="30" customHeight="1" spans="1:5">
      <c r="A1" s="1" t="s">
        <v>96</v>
      </c>
      <c r="E1" s="1"/>
    </row>
    <row r="2" ht="36.75" customHeight="1" spans="1:8">
      <c r="A2" s="33" t="s">
        <v>97</v>
      </c>
      <c r="B2" s="33"/>
      <c r="C2" s="33"/>
      <c r="D2" s="33"/>
      <c r="E2" s="33"/>
      <c r="F2" s="33"/>
      <c r="G2" s="33"/>
      <c r="H2" s="33"/>
    </row>
    <row r="3" ht="18" customHeight="1" spans="5:9">
      <c r="E3" s="34"/>
      <c r="F3" s="34"/>
      <c r="G3" s="34"/>
      <c r="H3" s="35" t="s">
        <v>7</v>
      </c>
      <c r="I3" s="35"/>
    </row>
    <row r="4" s="65" customFormat="1" ht="30" customHeight="1" spans="1:9">
      <c r="A4" s="66" t="s">
        <v>98</v>
      </c>
      <c r="B4" s="66"/>
      <c r="C4" s="66"/>
      <c r="D4" s="66"/>
      <c r="E4" s="66" t="s">
        <v>99</v>
      </c>
      <c r="F4" s="66"/>
      <c r="G4" s="66"/>
      <c r="H4" s="66"/>
      <c r="I4" s="81"/>
    </row>
    <row r="5" s="65" customFormat="1" ht="30" customHeight="1" spans="1:8">
      <c r="A5" s="27" t="s">
        <v>10</v>
      </c>
      <c r="B5" s="27" t="s">
        <v>11</v>
      </c>
      <c r="C5" s="27" t="s">
        <v>12</v>
      </c>
      <c r="D5" s="27" t="s">
        <v>13</v>
      </c>
      <c r="E5" s="27" t="s">
        <v>10</v>
      </c>
      <c r="F5" s="27" t="s">
        <v>11</v>
      </c>
      <c r="G5" s="27" t="s">
        <v>12</v>
      </c>
      <c r="H5" s="27" t="s">
        <v>13</v>
      </c>
    </row>
    <row r="6" s="65" customFormat="1" ht="30" customHeight="1" spans="1:8">
      <c r="A6" s="73" t="s">
        <v>100</v>
      </c>
      <c r="B6" s="68"/>
      <c r="C6" s="84"/>
      <c r="D6" s="69"/>
      <c r="E6" s="85" t="s">
        <v>26</v>
      </c>
      <c r="F6" s="86"/>
      <c r="G6" s="86">
        <f t="shared" ref="G6:G19" si="0">H6-F6</f>
        <v>0</v>
      </c>
      <c r="H6" s="86"/>
    </row>
    <row r="7" s="65" customFormat="1" ht="30" customHeight="1" spans="1:8">
      <c r="A7" s="73" t="s">
        <v>101</v>
      </c>
      <c r="B7" s="86"/>
      <c r="C7" s="87">
        <f>D7-B7</f>
        <v>0</v>
      </c>
      <c r="D7" s="86"/>
      <c r="E7" s="71" t="s">
        <v>28</v>
      </c>
      <c r="F7" s="86"/>
      <c r="G7" s="88">
        <f t="shared" si="0"/>
        <v>0</v>
      </c>
      <c r="H7" s="86"/>
    </row>
    <row r="8" s="65" customFormat="1" ht="30" customHeight="1" spans="1:8">
      <c r="A8" s="73" t="s">
        <v>102</v>
      </c>
      <c r="B8" s="86"/>
      <c r="C8" s="87">
        <f>D8-B8</f>
        <v>0</v>
      </c>
      <c r="D8" s="86"/>
      <c r="E8" s="71" t="s">
        <v>30</v>
      </c>
      <c r="F8" s="86">
        <v>707</v>
      </c>
      <c r="G8" s="88">
        <f t="shared" si="0"/>
        <v>-581</v>
      </c>
      <c r="H8" s="86">
        <v>126</v>
      </c>
    </row>
    <row r="9" s="65" customFormat="1" ht="30" customHeight="1" spans="1:10">
      <c r="A9" s="73" t="s">
        <v>103</v>
      </c>
      <c r="B9" s="86">
        <v>40030</v>
      </c>
      <c r="C9" s="87">
        <f>D9-B9</f>
        <v>-36345</v>
      </c>
      <c r="D9" s="86">
        <v>3685</v>
      </c>
      <c r="E9" s="71" t="s">
        <v>34</v>
      </c>
      <c r="F9" s="86"/>
      <c r="G9" s="89">
        <f t="shared" si="0"/>
        <v>0</v>
      </c>
      <c r="H9" s="86"/>
      <c r="J9" s="96"/>
    </row>
    <row r="10" s="65" customFormat="1" ht="30" customHeight="1" spans="1:8">
      <c r="A10" s="73" t="s">
        <v>104</v>
      </c>
      <c r="B10" s="86"/>
      <c r="C10" s="87">
        <f t="shared" ref="C9:C16" si="1">D10-B10</f>
        <v>0</v>
      </c>
      <c r="D10" s="86"/>
      <c r="E10" s="71" t="s">
        <v>36</v>
      </c>
      <c r="F10" s="86">
        <v>88</v>
      </c>
      <c r="G10" s="88">
        <f t="shared" si="0"/>
        <v>2114</v>
      </c>
      <c r="H10" s="86">
        <v>2202</v>
      </c>
    </row>
    <row r="11" s="65" customFormat="1" ht="30" customHeight="1" spans="1:8">
      <c r="A11" s="73" t="s">
        <v>105</v>
      </c>
      <c r="B11" s="86">
        <v>50</v>
      </c>
      <c r="C11" s="87">
        <f t="shared" si="1"/>
        <v>-45</v>
      </c>
      <c r="D11" s="86">
        <v>5</v>
      </c>
      <c r="E11" s="71" t="s">
        <v>38</v>
      </c>
      <c r="F11" s="86"/>
      <c r="G11" s="88">
        <f t="shared" si="0"/>
        <v>2</v>
      </c>
      <c r="H11" s="86">
        <v>2</v>
      </c>
    </row>
    <row r="12" s="65" customFormat="1" ht="30" customHeight="1" spans="1:8">
      <c r="A12" s="73" t="s">
        <v>106</v>
      </c>
      <c r="B12" s="86"/>
      <c r="C12" s="87">
        <f t="shared" si="1"/>
        <v>0</v>
      </c>
      <c r="D12" s="86"/>
      <c r="E12" s="71" t="s">
        <v>41</v>
      </c>
      <c r="F12" s="86"/>
      <c r="G12" s="90">
        <f t="shared" si="0"/>
        <v>0</v>
      </c>
      <c r="H12" s="86"/>
    </row>
    <row r="13" s="65" customFormat="1" ht="30" customHeight="1" spans="1:8">
      <c r="A13" s="73" t="s">
        <v>107</v>
      </c>
      <c r="B13" s="86"/>
      <c r="C13" s="87">
        <f t="shared" si="1"/>
        <v>0</v>
      </c>
      <c r="D13" s="86"/>
      <c r="E13" s="71" t="s">
        <v>108</v>
      </c>
      <c r="F13" s="86"/>
      <c r="G13" s="86">
        <f t="shared" si="0"/>
        <v>0</v>
      </c>
      <c r="H13" s="86"/>
    </row>
    <row r="14" s="65" customFormat="1" ht="30" customHeight="1" spans="1:8">
      <c r="A14" s="73" t="s">
        <v>109</v>
      </c>
      <c r="B14" s="86">
        <v>250</v>
      </c>
      <c r="C14" s="87">
        <f t="shared" si="1"/>
        <v>183</v>
      </c>
      <c r="D14" s="86">
        <f>433</f>
        <v>433</v>
      </c>
      <c r="E14" s="71" t="s">
        <v>47</v>
      </c>
      <c r="F14" s="86"/>
      <c r="G14" s="86">
        <f t="shared" si="0"/>
        <v>0</v>
      </c>
      <c r="H14" s="86"/>
    </row>
    <row r="15" s="65" customFormat="1" ht="30" customHeight="1" spans="1:8">
      <c r="A15" s="73" t="s">
        <v>110</v>
      </c>
      <c r="B15" s="68"/>
      <c r="C15" s="87">
        <f t="shared" si="1"/>
        <v>0</v>
      </c>
      <c r="D15" s="69"/>
      <c r="E15" s="71" t="s">
        <v>61</v>
      </c>
      <c r="F15" s="86">
        <v>61115</v>
      </c>
      <c r="G15" s="87">
        <f t="shared" si="0"/>
        <v>-60368</v>
      </c>
      <c r="H15" s="86">
        <v>747</v>
      </c>
    </row>
    <row r="16" s="65" customFormat="1" ht="30" customHeight="1" spans="1:8">
      <c r="A16" s="73" t="s">
        <v>111</v>
      </c>
      <c r="B16" s="68"/>
      <c r="C16" s="87">
        <f t="shared" si="1"/>
        <v>244</v>
      </c>
      <c r="D16" s="69">
        <f>111+133</f>
        <v>244</v>
      </c>
      <c r="E16" s="71" t="s">
        <v>63</v>
      </c>
      <c r="F16" s="86">
        <v>13272</v>
      </c>
      <c r="G16" s="87">
        <f t="shared" si="0"/>
        <v>-1123</v>
      </c>
      <c r="H16" s="86">
        <v>12149</v>
      </c>
    </row>
    <row r="17" s="65" customFormat="1" ht="30" customHeight="1" spans="1:8">
      <c r="A17" s="73"/>
      <c r="B17" s="68"/>
      <c r="C17" s="84"/>
      <c r="D17" s="69"/>
      <c r="E17" s="71" t="s">
        <v>65</v>
      </c>
      <c r="F17" s="86">
        <v>80</v>
      </c>
      <c r="G17" s="87">
        <f t="shared" si="0"/>
        <v>-66</v>
      </c>
      <c r="H17" s="86">
        <v>14</v>
      </c>
    </row>
    <row r="18" s="65" customFormat="1" ht="30" customHeight="1" spans="1:8">
      <c r="A18" s="73"/>
      <c r="B18" s="68"/>
      <c r="C18" s="84"/>
      <c r="D18" s="69"/>
      <c r="E18" s="71" t="s">
        <v>112</v>
      </c>
      <c r="F18" s="86"/>
      <c r="G18" s="87">
        <f t="shared" si="0"/>
        <v>0</v>
      </c>
      <c r="H18" s="83">
        <v>0</v>
      </c>
    </row>
    <row r="19" s="65" customFormat="1" ht="30" customHeight="1" spans="1:8">
      <c r="A19" s="75" t="s">
        <v>113</v>
      </c>
      <c r="B19" s="76">
        <f>SUM(B6:B18)</f>
        <v>40330</v>
      </c>
      <c r="C19" s="91">
        <f>SUM(C6:C18)</f>
        <v>-35963</v>
      </c>
      <c r="D19" s="76">
        <f>SUM(D6:D18)</f>
        <v>4367</v>
      </c>
      <c r="E19" s="66" t="s">
        <v>114</v>
      </c>
      <c r="F19" s="83">
        <f>SUM(F6:F18)</f>
        <v>75262</v>
      </c>
      <c r="G19" s="92">
        <f t="shared" si="0"/>
        <v>-60022</v>
      </c>
      <c r="H19" s="83">
        <f>SUM(H6:H18)</f>
        <v>15240</v>
      </c>
    </row>
    <row r="20" s="65" customFormat="1" ht="30" customHeight="1" spans="1:8">
      <c r="A20" s="67" t="s">
        <v>68</v>
      </c>
      <c r="B20" s="76"/>
      <c r="C20" s="77"/>
      <c r="D20" s="77"/>
      <c r="E20" s="78" t="s">
        <v>69</v>
      </c>
      <c r="F20" s="83"/>
      <c r="G20" s="83">
        <f>H20--F20</f>
        <v>103</v>
      </c>
      <c r="H20" s="83">
        <v>103</v>
      </c>
    </row>
    <row r="21" s="65" customFormat="1" ht="30" customHeight="1" spans="1:8">
      <c r="A21" s="79" t="s">
        <v>70</v>
      </c>
      <c r="B21" s="76">
        <f>B22+B23</f>
        <v>1950</v>
      </c>
      <c r="C21" s="91">
        <f>C22+C23</f>
        <v>194</v>
      </c>
      <c r="D21" s="76">
        <f>D22+D23</f>
        <v>2144</v>
      </c>
      <c r="E21" s="78" t="s">
        <v>71</v>
      </c>
      <c r="F21" s="83">
        <f>F22+F23</f>
        <v>0</v>
      </c>
      <c r="G21" s="83">
        <f>G22+G23</f>
        <v>0</v>
      </c>
      <c r="H21" s="83">
        <f>H22+H23</f>
        <v>0</v>
      </c>
    </row>
    <row r="22" s="65" customFormat="1" ht="30" customHeight="1" spans="1:8">
      <c r="A22" s="93" t="s">
        <v>115</v>
      </c>
      <c r="B22" s="68">
        <v>1950</v>
      </c>
      <c r="C22" s="94">
        <f>D22-B22</f>
        <v>194</v>
      </c>
      <c r="D22" s="69">
        <v>2144</v>
      </c>
      <c r="E22" s="93" t="s">
        <v>116</v>
      </c>
      <c r="F22" s="83"/>
      <c r="G22" s="86">
        <f>H22-F22</f>
        <v>0</v>
      </c>
      <c r="H22" s="83"/>
    </row>
    <row r="23" s="65" customFormat="1" ht="30" customHeight="1" spans="1:8">
      <c r="A23" s="71" t="s">
        <v>117</v>
      </c>
      <c r="B23" s="76"/>
      <c r="C23" s="76">
        <f>D23-B23</f>
        <v>0</v>
      </c>
      <c r="D23" s="77"/>
      <c r="E23" s="71" t="s">
        <v>118</v>
      </c>
      <c r="F23" s="83"/>
      <c r="G23" s="86">
        <f>H23-F23</f>
        <v>0</v>
      </c>
      <c r="H23" s="83"/>
    </row>
    <row r="24" s="65" customFormat="1" ht="30" customHeight="1" spans="1:8">
      <c r="A24" s="67" t="s">
        <v>78</v>
      </c>
      <c r="B24" s="76"/>
      <c r="C24" s="95">
        <f>D24-B24</f>
        <v>11453</v>
      </c>
      <c r="D24" s="77">
        <f>'1'!H37</f>
        <v>11453</v>
      </c>
      <c r="E24" s="78" t="s">
        <v>79</v>
      </c>
      <c r="F24" s="83">
        <v>25829</v>
      </c>
      <c r="G24" s="92">
        <f>H24-F24</f>
        <v>-25529</v>
      </c>
      <c r="H24" s="83">
        <v>300</v>
      </c>
    </row>
    <row r="25" s="65" customFormat="1" ht="30" customHeight="1" spans="1:14">
      <c r="A25" s="67" t="s">
        <v>82</v>
      </c>
      <c r="B25" s="76">
        <f>SUM(B26:B28)</f>
        <v>73925</v>
      </c>
      <c r="C25" s="91">
        <f>SUM(C26:C28)</f>
        <v>-60000</v>
      </c>
      <c r="D25" s="76">
        <f>SUM(D26:D28)</f>
        <v>13925</v>
      </c>
      <c r="E25" s="78" t="s">
        <v>83</v>
      </c>
      <c r="F25" s="86"/>
      <c r="G25" s="86">
        <f>H25--F25</f>
        <v>0</v>
      </c>
      <c r="H25" s="86"/>
      <c r="K25" s="97"/>
      <c r="L25" s="97"/>
      <c r="M25" s="97"/>
      <c r="N25" s="97"/>
    </row>
    <row r="26" s="65" customFormat="1" ht="30" customHeight="1" spans="1:14">
      <c r="A26" s="73" t="s">
        <v>119</v>
      </c>
      <c r="B26" s="68">
        <v>60000</v>
      </c>
      <c r="C26" s="94">
        <f>D26-B26</f>
        <v>-60000</v>
      </c>
      <c r="D26" s="69">
        <v>0</v>
      </c>
      <c r="E26" s="73" t="s">
        <v>120</v>
      </c>
      <c r="F26" s="86"/>
      <c r="G26" s="86">
        <f>H26--F26</f>
        <v>0</v>
      </c>
      <c r="H26" s="86"/>
      <c r="K26" s="97"/>
      <c r="L26" s="97"/>
      <c r="M26" s="97"/>
      <c r="N26" s="97"/>
    </row>
    <row r="27" s="65" customFormat="1" ht="30" customHeight="1" spans="1:14">
      <c r="A27" s="73" t="s">
        <v>121</v>
      </c>
      <c r="B27" s="68"/>
      <c r="C27" s="95">
        <f>D27-B27</f>
        <v>0</v>
      </c>
      <c r="D27" s="69"/>
      <c r="E27" s="73" t="s">
        <v>122</v>
      </c>
      <c r="F27" s="83"/>
      <c r="G27" s="86">
        <f>H27--F27</f>
        <v>0</v>
      </c>
      <c r="H27" s="83"/>
      <c r="K27" s="97"/>
      <c r="L27" s="97"/>
      <c r="M27" s="97"/>
      <c r="N27" s="97"/>
    </row>
    <row r="28" s="65" customFormat="1" ht="30" customHeight="1" spans="1:8">
      <c r="A28" s="73" t="s">
        <v>123</v>
      </c>
      <c r="B28" s="68">
        <v>13925</v>
      </c>
      <c r="C28" s="84">
        <f>D28-B28</f>
        <v>0</v>
      </c>
      <c r="D28" s="69">
        <v>13925</v>
      </c>
      <c r="E28" s="73" t="s">
        <v>124</v>
      </c>
      <c r="F28" s="83"/>
      <c r="G28" s="86">
        <f>H28--F28</f>
        <v>0</v>
      </c>
      <c r="H28" s="83"/>
    </row>
    <row r="29" s="65" customFormat="1" ht="30" customHeight="1" spans="1:8">
      <c r="A29" s="67"/>
      <c r="B29" s="76"/>
      <c r="C29" s="84"/>
      <c r="D29" s="69"/>
      <c r="E29" s="78" t="s">
        <v>91</v>
      </c>
      <c r="F29" s="83">
        <v>15125</v>
      </c>
      <c r="G29" s="87">
        <f>H29-F29</f>
        <v>0</v>
      </c>
      <c r="H29" s="83">
        <v>15125</v>
      </c>
    </row>
    <row r="30" s="65" customFormat="1" ht="30" customHeight="1" spans="1:8">
      <c r="A30" s="67" t="s">
        <v>125</v>
      </c>
      <c r="B30" s="76">
        <v>2873</v>
      </c>
      <c r="C30" s="91">
        <f>D30-B30</f>
        <v>2891</v>
      </c>
      <c r="D30" s="76">
        <v>5764</v>
      </c>
      <c r="E30" s="78" t="s">
        <v>93</v>
      </c>
      <c r="F30" s="83">
        <v>2862</v>
      </c>
      <c r="G30" s="92">
        <f>H30-F30</f>
        <v>4023</v>
      </c>
      <c r="H30" s="92">
        <v>6885</v>
      </c>
    </row>
    <row r="31" s="65" customFormat="1" ht="30" customHeight="1" spans="1:8">
      <c r="A31" s="80" t="s">
        <v>126</v>
      </c>
      <c r="B31" s="76">
        <f>B30+B25+B24+B21+B20+B19</f>
        <v>119078</v>
      </c>
      <c r="C31" s="91">
        <f>C30+C25+C24+C21+C20+C19</f>
        <v>-81425</v>
      </c>
      <c r="D31" s="76">
        <f>D30+D25+D24+D21+D20+D19</f>
        <v>37653</v>
      </c>
      <c r="E31" s="66" t="s">
        <v>127</v>
      </c>
      <c r="F31" s="83">
        <f>F30+F29+F25+F24+F21+F20+F19</f>
        <v>119078</v>
      </c>
      <c r="G31" s="92">
        <f>G30+G29+G25+G24+G21+G20+G19</f>
        <v>-81425</v>
      </c>
      <c r="H31" s="83">
        <f>H30+H29+H25+H24+H21+H20+H19</f>
        <v>37653</v>
      </c>
    </row>
    <row r="32" spans="6:6">
      <c r="F32" s="31">
        <f>B31-F31</f>
        <v>0</v>
      </c>
    </row>
  </sheetData>
  <mergeCells count="3">
    <mergeCell ref="A2:H2"/>
    <mergeCell ref="A4:D4"/>
    <mergeCell ref="E4:H4"/>
  </mergeCells>
  <printOptions horizontalCentered="1"/>
  <pageMargins left="0.393055555555556" right="0.432638888888889" top="0.747916666666667" bottom="0.747916666666667" header="0.314583333333333" footer="0.314583333333333"/>
  <pageSetup paperSize="9" scale="67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F11" sqref="F11"/>
    </sheetView>
  </sheetViews>
  <sheetFormatPr defaultColWidth="9" defaultRowHeight="14.4"/>
  <cols>
    <col min="1" max="1" width="30.1111111111111" style="31" customWidth="1"/>
    <col min="2" max="2" width="13.5" style="31" customWidth="1"/>
    <col min="3" max="3" width="10.6296296296296" style="31" customWidth="1"/>
    <col min="4" max="4" width="14" style="31" customWidth="1"/>
    <col min="5" max="5" width="32.7777777777778" style="31" customWidth="1"/>
    <col min="6" max="6" width="12.25" style="31" customWidth="1"/>
    <col min="7" max="7" width="11" style="31" customWidth="1"/>
    <col min="8" max="8" width="23.3240740740741" style="31" customWidth="1"/>
    <col min="9" max="9" width="9" style="31"/>
    <col min="10" max="10" width="13.1296296296296" style="31" hidden="1" customWidth="1"/>
    <col min="11" max="11" width="9" style="31" hidden="1" customWidth="1"/>
    <col min="12" max="16382" width="9" style="31"/>
  </cols>
  <sheetData>
    <row r="1" s="30" customFormat="1" ht="30" customHeight="1" spans="1:5">
      <c r="A1" s="1" t="s">
        <v>128</v>
      </c>
      <c r="E1" s="1"/>
    </row>
    <row r="2" s="31" customFormat="1" ht="36.75" customHeight="1" spans="1:8">
      <c r="A2" s="33" t="s">
        <v>129</v>
      </c>
      <c r="B2" s="33"/>
      <c r="C2" s="33"/>
      <c r="D2" s="33"/>
      <c r="E2" s="33"/>
      <c r="F2" s="33"/>
      <c r="G2" s="33"/>
      <c r="H2" s="33"/>
    </row>
    <row r="3" s="31" customFormat="1" ht="18" customHeight="1" spans="5:9">
      <c r="E3" s="34"/>
      <c r="F3" s="34"/>
      <c r="G3" s="34"/>
      <c r="H3" s="35" t="s">
        <v>7</v>
      </c>
      <c r="I3" s="35"/>
    </row>
    <row r="4" s="65" customFormat="1" ht="26.25" customHeight="1" spans="1:9">
      <c r="A4" s="66" t="s">
        <v>98</v>
      </c>
      <c r="B4" s="66"/>
      <c r="C4" s="66"/>
      <c r="D4" s="66"/>
      <c r="E4" s="66" t="s">
        <v>99</v>
      </c>
      <c r="F4" s="66"/>
      <c r="G4" s="66"/>
      <c r="H4" s="66"/>
      <c r="I4" s="81"/>
    </row>
    <row r="5" s="65" customFormat="1" ht="30" customHeight="1" spans="1:10">
      <c r="A5" s="27" t="s">
        <v>10</v>
      </c>
      <c r="B5" s="27" t="s">
        <v>11</v>
      </c>
      <c r="C5" s="27" t="s">
        <v>130</v>
      </c>
      <c r="D5" s="27" t="s">
        <v>13</v>
      </c>
      <c r="E5" s="27" t="s">
        <v>10</v>
      </c>
      <c r="F5" s="27" t="s">
        <v>11</v>
      </c>
      <c r="G5" s="27" t="s">
        <v>130</v>
      </c>
      <c r="H5" s="27" t="s">
        <v>13</v>
      </c>
      <c r="J5" s="82" t="s">
        <v>131</v>
      </c>
    </row>
    <row r="6" s="65" customFormat="1" ht="32.1" customHeight="1" spans="1:10">
      <c r="A6" s="67" t="s">
        <v>132</v>
      </c>
      <c r="B6" s="68"/>
      <c r="C6" s="69"/>
      <c r="D6" s="70"/>
      <c r="E6" s="71" t="s">
        <v>133</v>
      </c>
      <c r="F6" s="69">
        <v>6</v>
      </c>
      <c r="G6" s="72">
        <f>H6-F6</f>
        <v>0</v>
      </c>
      <c r="H6" s="72">
        <v>6</v>
      </c>
      <c r="J6" s="82"/>
    </row>
    <row r="7" s="65" customFormat="1" ht="32.1" customHeight="1" spans="1:10">
      <c r="A7" s="73" t="s">
        <v>134</v>
      </c>
      <c r="B7" s="68"/>
      <c r="C7" s="74"/>
      <c r="D7" s="74"/>
      <c r="E7" s="71" t="s">
        <v>135</v>
      </c>
      <c r="F7" s="69"/>
      <c r="G7" s="69"/>
      <c r="H7" s="69"/>
      <c r="J7" s="82"/>
    </row>
    <row r="8" s="65" customFormat="1" ht="32.1" customHeight="1" spans="1:10">
      <c r="A8" s="73" t="s">
        <v>136</v>
      </c>
      <c r="B8" s="68"/>
      <c r="C8" s="74"/>
      <c r="D8" s="74"/>
      <c r="E8" s="71" t="s">
        <v>137</v>
      </c>
      <c r="F8" s="69"/>
      <c r="G8" s="69"/>
      <c r="H8" s="69"/>
      <c r="J8" s="82"/>
    </row>
    <row r="9" s="65" customFormat="1" ht="32.1" customHeight="1" spans="1:10">
      <c r="A9" s="73" t="s">
        <v>138</v>
      </c>
      <c r="B9" s="68"/>
      <c r="C9" s="74"/>
      <c r="D9" s="74"/>
      <c r="E9" s="71" t="s">
        <v>139</v>
      </c>
      <c r="F9" s="69"/>
      <c r="G9" s="69"/>
      <c r="H9" s="69"/>
      <c r="J9" s="82"/>
    </row>
    <row r="10" s="65" customFormat="1" ht="32.1" customHeight="1" spans="1:10">
      <c r="A10" s="73" t="s">
        <v>140</v>
      </c>
      <c r="B10" s="68"/>
      <c r="C10" s="74"/>
      <c r="D10" s="74"/>
      <c r="E10" s="71" t="s">
        <v>141</v>
      </c>
      <c r="F10" s="69">
        <v>10</v>
      </c>
      <c r="G10" s="69">
        <f>H10-F10</f>
        <v>-10</v>
      </c>
      <c r="H10" s="69">
        <v>0</v>
      </c>
      <c r="J10" s="82"/>
    </row>
    <row r="11" s="65" customFormat="1" ht="32.1" customHeight="1" spans="1:10">
      <c r="A11" s="67" t="s">
        <v>142</v>
      </c>
      <c r="B11" s="68"/>
      <c r="C11" s="74"/>
      <c r="D11" s="74"/>
      <c r="E11" s="71"/>
      <c r="F11" s="69"/>
      <c r="G11" s="69"/>
      <c r="H11" s="69"/>
      <c r="J11" s="82"/>
    </row>
    <row r="12" s="65" customFormat="1" ht="32.1" customHeight="1" spans="1:10">
      <c r="A12" s="67" t="s">
        <v>143</v>
      </c>
      <c r="B12" s="68"/>
      <c r="C12" s="69"/>
      <c r="D12" s="69"/>
      <c r="E12" s="71"/>
      <c r="F12" s="69"/>
      <c r="G12" s="69"/>
      <c r="H12" s="69"/>
      <c r="J12" s="82"/>
    </row>
    <row r="13" s="65" customFormat="1" ht="32.1" customHeight="1" spans="1:10">
      <c r="A13" s="67" t="s">
        <v>144</v>
      </c>
      <c r="B13" s="68"/>
      <c r="C13" s="69"/>
      <c r="D13" s="69"/>
      <c r="E13" s="71"/>
      <c r="F13" s="69"/>
      <c r="G13" s="69"/>
      <c r="H13" s="69"/>
      <c r="J13" s="82"/>
    </row>
    <row r="14" s="65" customFormat="1" ht="32.1" customHeight="1" spans="1:10">
      <c r="A14" s="67" t="s">
        <v>145</v>
      </c>
      <c r="B14" s="68">
        <v>10</v>
      </c>
      <c r="C14" s="69">
        <f>D14-B14</f>
        <v>8</v>
      </c>
      <c r="D14" s="69">
        <v>18</v>
      </c>
      <c r="E14" s="71"/>
      <c r="F14" s="69"/>
      <c r="G14" s="69"/>
      <c r="H14" s="69"/>
      <c r="J14" s="82"/>
    </row>
    <row r="15" s="65" customFormat="1" ht="32.1" customHeight="1" spans="1:10">
      <c r="A15" s="75" t="s">
        <v>113</v>
      </c>
      <c r="B15" s="76">
        <f>SUM(B6,B11,B12,B13,B14)</f>
        <v>10</v>
      </c>
      <c r="C15" s="76">
        <f>SUM(C6,C11,C12,C13,C14)</f>
        <v>8</v>
      </c>
      <c r="D15" s="76">
        <f>SUM(D6,D11,D12,D13,D14)</f>
        <v>18</v>
      </c>
      <c r="E15" s="66" t="s">
        <v>114</v>
      </c>
      <c r="F15" s="77">
        <f t="shared" ref="F15:H15" si="0">SUM(F6:F14)</f>
        <v>16</v>
      </c>
      <c r="G15" s="77">
        <f>H15-F15</f>
        <v>-10</v>
      </c>
      <c r="H15" s="77">
        <f t="shared" si="0"/>
        <v>6</v>
      </c>
      <c r="J15" s="83">
        <f>SUM(J6:J12)</f>
        <v>0</v>
      </c>
    </row>
    <row r="16" s="65" customFormat="1" ht="32.1" customHeight="1" spans="1:8">
      <c r="A16" s="67" t="s">
        <v>70</v>
      </c>
      <c r="B16" s="76">
        <v>6</v>
      </c>
      <c r="C16" s="77">
        <f>D16-B16</f>
        <v>0</v>
      </c>
      <c r="D16" s="77">
        <v>6</v>
      </c>
      <c r="E16" s="78" t="s">
        <v>71</v>
      </c>
      <c r="F16" s="77"/>
      <c r="G16" s="77"/>
      <c r="H16" s="77"/>
    </row>
    <row r="17" s="65" customFormat="1" ht="32.1" customHeight="1" spans="1:8">
      <c r="A17" s="79" t="s">
        <v>92</v>
      </c>
      <c r="B17" s="76"/>
      <c r="C17" s="77"/>
      <c r="D17" s="77"/>
      <c r="E17" s="78" t="s">
        <v>79</v>
      </c>
      <c r="F17" s="77"/>
      <c r="G17" s="77">
        <f>H17-F17</f>
        <v>18</v>
      </c>
      <c r="H17" s="77">
        <v>18</v>
      </c>
    </row>
    <row r="18" s="65" customFormat="1" ht="32.1" customHeight="1" spans="1:8">
      <c r="A18" s="67"/>
      <c r="B18" s="76"/>
      <c r="C18" s="69"/>
      <c r="D18" s="69"/>
      <c r="E18" s="78" t="s">
        <v>146</v>
      </c>
      <c r="F18" s="77"/>
      <c r="G18" s="77">
        <f>H18-F18</f>
        <v>0</v>
      </c>
      <c r="H18" s="77">
        <v>0</v>
      </c>
    </row>
    <row r="19" s="65" customFormat="1" ht="32.1" customHeight="1" spans="1:8">
      <c r="A19" s="80" t="s">
        <v>126</v>
      </c>
      <c r="B19" s="76">
        <f>B15+B16+B17</f>
        <v>16</v>
      </c>
      <c r="C19" s="76">
        <f>C15+C16+C17</f>
        <v>8</v>
      </c>
      <c r="D19" s="76">
        <f>D15+D16+D17</f>
        <v>24</v>
      </c>
      <c r="E19" s="66" t="s">
        <v>127</v>
      </c>
      <c r="F19" s="77">
        <f t="shared" ref="F19:H19" si="1">F15+F16+F17+F18</f>
        <v>16</v>
      </c>
      <c r="G19" s="77">
        <f t="shared" si="1"/>
        <v>8</v>
      </c>
      <c r="H19" s="77">
        <f t="shared" si="1"/>
        <v>24</v>
      </c>
    </row>
  </sheetData>
  <mergeCells count="3">
    <mergeCell ref="A2:H2"/>
    <mergeCell ref="A4:D4"/>
    <mergeCell ref="E4:H4"/>
  </mergeCells>
  <pageMargins left="0.511805555555556" right="0.354166666666667" top="1" bottom="1" header="0.5" footer="0.5"/>
  <pageSetup paperSize="9" scale="6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showGridLines="0" showZeros="0" workbookViewId="0">
      <pane xSplit="8" ySplit="7" topLeftCell="I8" activePane="bottomRight" state="frozen"/>
      <selection/>
      <selection pane="topRight"/>
      <selection pane="bottomLeft"/>
      <selection pane="bottomRight" activeCell="C18" sqref="C18"/>
    </sheetView>
  </sheetViews>
  <sheetFormatPr defaultColWidth="9" defaultRowHeight="14.4"/>
  <cols>
    <col min="1" max="1" width="33.7777777777778" style="31" customWidth="1"/>
    <col min="2" max="2" width="13.5" style="31" customWidth="1"/>
    <col min="3" max="3" width="10.6666666666667" style="31" customWidth="1"/>
    <col min="4" max="4" width="11.3333333333333" style="31" customWidth="1"/>
    <col min="5" max="5" width="33.75" style="31" customWidth="1"/>
    <col min="6" max="6" width="12.2222222222222" style="31" customWidth="1"/>
    <col min="7" max="7" width="11" style="31" customWidth="1"/>
    <col min="8" max="8" width="11.5555555555556" style="31" customWidth="1"/>
    <col min="9" max="9" width="9" style="31"/>
    <col min="10" max="10" width="13.1296296296296" style="31" hidden="1" customWidth="1"/>
    <col min="11" max="11" width="9" style="31" hidden="1" customWidth="1"/>
    <col min="12" max="16382" width="9" style="31"/>
  </cols>
  <sheetData>
    <row r="1" s="30" customFormat="1" ht="30" customHeight="1" spans="1:5">
      <c r="A1" s="32" t="s">
        <v>147</v>
      </c>
      <c r="E1" s="1"/>
    </row>
    <row r="2" s="31" customFormat="1" ht="36.75" customHeight="1" spans="1:8">
      <c r="A2" s="33" t="s">
        <v>148</v>
      </c>
      <c r="B2" s="33"/>
      <c r="C2" s="33"/>
      <c r="D2" s="33"/>
      <c r="E2" s="33"/>
      <c r="F2" s="33"/>
      <c r="G2" s="33"/>
      <c r="H2" s="33"/>
    </row>
    <row r="3" s="31" customFormat="1" ht="18" customHeight="1" spans="5:9">
      <c r="E3" s="34"/>
      <c r="F3" s="34"/>
      <c r="G3" s="34"/>
      <c r="H3" s="35" t="s">
        <v>7</v>
      </c>
      <c r="I3" s="35"/>
    </row>
    <row r="4" s="31" customFormat="1" ht="26.25" customHeight="1" spans="1:9">
      <c r="A4" s="36" t="s">
        <v>98</v>
      </c>
      <c r="B4" s="36"/>
      <c r="C4" s="36"/>
      <c r="D4" s="36"/>
      <c r="E4" s="36" t="s">
        <v>99</v>
      </c>
      <c r="F4" s="36"/>
      <c r="G4" s="36"/>
      <c r="H4" s="36"/>
      <c r="I4" s="35"/>
    </row>
    <row r="5" s="31" customFormat="1" ht="30" customHeight="1" spans="1:10">
      <c r="A5" s="37" t="s">
        <v>10</v>
      </c>
      <c r="B5" s="37" t="s">
        <v>11</v>
      </c>
      <c r="C5" s="37" t="s">
        <v>12</v>
      </c>
      <c r="D5" s="37" t="s">
        <v>13</v>
      </c>
      <c r="E5" s="37" t="s">
        <v>10</v>
      </c>
      <c r="F5" s="37" t="s">
        <v>11</v>
      </c>
      <c r="G5" s="37" t="s">
        <v>12</v>
      </c>
      <c r="H5" s="37" t="s">
        <v>13</v>
      </c>
      <c r="J5" s="63" t="s">
        <v>131</v>
      </c>
    </row>
    <row r="6" s="31" customFormat="1" ht="32.1" customHeight="1" spans="1:10">
      <c r="A6" s="38" t="s">
        <v>132</v>
      </c>
      <c r="B6" s="39"/>
      <c r="C6" s="40"/>
      <c r="D6" s="41"/>
      <c r="E6" s="42" t="s">
        <v>133</v>
      </c>
      <c r="F6" s="43">
        <v>15</v>
      </c>
      <c r="G6" s="42">
        <v>0</v>
      </c>
      <c r="H6" s="42">
        <v>15</v>
      </c>
      <c r="J6" s="63"/>
    </row>
    <row r="7" s="31" customFormat="1" ht="32.1" customHeight="1" spans="1:10">
      <c r="A7" s="44" t="s">
        <v>134</v>
      </c>
      <c r="B7" s="39"/>
      <c r="C7" s="45"/>
      <c r="D7" s="45"/>
      <c r="E7" s="42" t="s">
        <v>135</v>
      </c>
      <c r="F7" s="43"/>
      <c r="G7" s="43"/>
      <c r="H7" s="43"/>
      <c r="J7" s="63"/>
    </row>
    <row r="8" s="31" customFormat="1" ht="32.1" customHeight="1" spans="1:10">
      <c r="A8" s="44" t="s">
        <v>136</v>
      </c>
      <c r="B8" s="39"/>
      <c r="C8" s="45"/>
      <c r="D8" s="45"/>
      <c r="E8" s="42" t="s">
        <v>137</v>
      </c>
      <c r="F8" s="43"/>
      <c r="G8" s="43"/>
      <c r="H8" s="43"/>
      <c r="J8" s="63"/>
    </row>
    <row r="9" s="31" customFormat="1" ht="32.1" customHeight="1" spans="1:10">
      <c r="A9" s="44" t="s">
        <v>138</v>
      </c>
      <c r="B9" s="39"/>
      <c r="C9" s="45"/>
      <c r="D9" s="45"/>
      <c r="E9" s="42" t="s">
        <v>139</v>
      </c>
      <c r="F9" s="43"/>
      <c r="G9" s="43"/>
      <c r="H9" s="43"/>
      <c r="J9" s="63"/>
    </row>
    <row r="10" s="31" customFormat="1" ht="32.1" customHeight="1" spans="1:10">
      <c r="A10" s="44" t="s">
        <v>140</v>
      </c>
      <c r="B10" s="39"/>
      <c r="C10" s="45"/>
      <c r="D10" s="45"/>
      <c r="E10" s="42" t="s">
        <v>141</v>
      </c>
      <c r="F10" s="43"/>
      <c r="G10" s="43"/>
      <c r="H10" s="43"/>
      <c r="J10" s="63"/>
    </row>
    <row r="11" s="31" customFormat="1" ht="32.1" customHeight="1" spans="1:10">
      <c r="A11" s="38" t="s">
        <v>142</v>
      </c>
      <c r="B11" s="39"/>
      <c r="C11" s="45"/>
      <c r="D11" s="45"/>
      <c r="E11" s="42"/>
      <c r="F11" s="43"/>
      <c r="G11" s="43"/>
      <c r="H11" s="43"/>
      <c r="J11" s="63"/>
    </row>
    <row r="12" s="31" customFormat="1" ht="32.1" customHeight="1" spans="1:10">
      <c r="A12" s="38" t="s">
        <v>143</v>
      </c>
      <c r="B12" s="39"/>
      <c r="C12" s="40"/>
      <c r="D12" s="46"/>
      <c r="E12" s="42"/>
      <c r="F12" s="43"/>
      <c r="G12" s="43"/>
      <c r="H12" s="43"/>
      <c r="J12" s="63"/>
    </row>
    <row r="13" s="31" customFormat="1" ht="32.1" customHeight="1" spans="1:10">
      <c r="A13" s="38" t="s">
        <v>144</v>
      </c>
      <c r="B13" s="39"/>
      <c r="C13" s="40"/>
      <c r="D13" s="46"/>
      <c r="E13" s="42"/>
      <c r="F13" s="43"/>
      <c r="G13" s="43"/>
      <c r="H13" s="43"/>
      <c r="J13" s="63"/>
    </row>
    <row r="14" s="31" customFormat="1" ht="32.1" customHeight="1" spans="1:10">
      <c r="A14" s="38" t="s">
        <v>145</v>
      </c>
      <c r="B14" s="39"/>
      <c r="C14" s="40"/>
      <c r="D14" s="46"/>
      <c r="E14" s="42"/>
      <c r="F14" s="43"/>
      <c r="G14" s="43"/>
      <c r="H14" s="43"/>
      <c r="J14" s="63"/>
    </row>
    <row r="15" s="31" customFormat="1" ht="32.1" customHeight="1" spans="1:10">
      <c r="A15" s="47" t="s">
        <v>113</v>
      </c>
      <c r="B15" s="48">
        <f>SUM(B6,B11,B12,B13,B14)</f>
        <v>0</v>
      </c>
      <c r="C15" s="48">
        <f>SUM(C6,C11,C12,C13,C14)</f>
        <v>0</v>
      </c>
      <c r="D15" s="49">
        <f>SUM(D6,D11,D12,D13,D14)</f>
        <v>0</v>
      </c>
      <c r="E15" s="36" t="s">
        <v>114</v>
      </c>
      <c r="F15" s="50">
        <f t="shared" ref="F15:H15" si="0">SUM(F6:F14)</f>
        <v>15</v>
      </c>
      <c r="G15" s="51">
        <f t="shared" si="0"/>
        <v>0</v>
      </c>
      <c r="H15" s="52">
        <f t="shared" si="0"/>
        <v>15</v>
      </c>
      <c r="J15" s="64">
        <f>SUM(J6:J12)</f>
        <v>0</v>
      </c>
    </row>
    <row r="16" s="31" customFormat="1" ht="32.1" customHeight="1" spans="1:8">
      <c r="A16" s="38" t="s">
        <v>70</v>
      </c>
      <c r="B16" s="48">
        <v>6</v>
      </c>
      <c r="C16" s="53"/>
      <c r="D16" s="52">
        <v>6</v>
      </c>
      <c r="E16" s="54" t="s">
        <v>71</v>
      </c>
      <c r="F16" s="50"/>
      <c r="G16" s="50"/>
      <c r="H16" s="52"/>
    </row>
    <row r="17" s="31" customFormat="1" ht="32.1" customHeight="1" spans="1:8">
      <c r="A17" s="55" t="s">
        <v>92</v>
      </c>
      <c r="B17" s="48">
        <v>9</v>
      </c>
      <c r="C17" s="56"/>
      <c r="D17" s="52">
        <v>9</v>
      </c>
      <c r="E17" s="54" t="s">
        <v>79</v>
      </c>
      <c r="F17" s="50"/>
      <c r="G17" s="50"/>
      <c r="H17" s="52"/>
    </row>
    <row r="18" s="31" customFormat="1" ht="32.1" customHeight="1" spans="1:8">
      <c r="A18" s="38"/>
      <c r="B18" s="48"/>
      <c r="C18" s="40"/>
      <c r="D18" s="57"/>
      <c r="E18" s="54" t="s">
        <v>146</v>
      </c>
      <c r="F18" s="58"/>
      <c r="G18" s="59">
        <f>H18-F18</f>
        <v>0</v>
      </c>
      <c r="H18" s="52"/>
    </row>
    <row r="19" s="31" customFormat="1" ht="32.1" customHeight="1" spans="1:8">
      <c r="A19" s="60" t="s">
        <v>126</v>
      </c>
      <c r="B19" s="48">
        <f>B15+B16+B17</f>
        <v>15</v>
      </c>
      <c r="C19" s="61">
        <f>C15+C16+C17</f>
        <v>0</v>
      </c>
      <c r="D19" s="49">
        <f>D15+D16+D17</f>
        <v>15</v>
      </c>
      <c r="E19" s="36" t="s">
        <v>127</v>
      </c>
      <c r="F19" s="50">
        <f t="shared" ref="F19:H19" si="1">F15+F16+F17+F18</f>
        <v>15</v>
      </c>
      <c r="G19" s="53">
        <f t="shared" si="1"/>
        <v>0</v>
      </c>
      <c r="H19" s="52">
        <f t="shared" si="1"/>
        <v>15</v>
      </c>
    </row>
    <row r="20" spans="4:4">
      <c r="D20" s="62"/>
    </row>
    <row r="21" spans="4:4">
      <c r="D21" s="62"/>
    </row>
  </sheetData>
  <mergeCells count="3">
    <mergeCell ref="A2:H2"/>
    <mergeCell ref="A4:D4"/>
    <mergeCell ref="E4:H4"/>
  </mergeCells>
  <pageMargins left="0.75" right="0.75" top="1" bottom="1" header="0.511805555555556" footer="0.511805555555556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Q21"/>
  <sheetViews>
    <sheetView showGridLines="0" showZeros="0" workbookViewId="0">
      <selection activeCell="N9" sqref="N9"/>
    </sheetView>
  </sheetViews>
  <sheetFormatPr defaultColWidth="9" defaultRowHeight="13.5" customHeight="1"/>
  <cols>
    <col min="1" max="1" width="8" style="3" customWidth="1"/>
    <col min="2" max="16" width="10.3796296296296" style="3" customWidth="1"/>
    <col min="17" max="17" width="8.37962962962963" style="3" customWidth="1"/>
    <col min="18" max="240" width="9" style="3" customWidth="1"/>
    <col min="241" max="16384" width="9" style="3"/>
  </cols>
  <sheetData>
    <row r="1" s="1" customFormat="1" ht="16.5" customHeight="1" spans="1:1">
      <c r="A1" s="1" t="s">
        <v>149</v>
      </c>
    </row>
    <row r="2" ht="27.75" customHeight="1" spans="1:17">
      <c r="A2" s="4" t="s">
        <v>150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7.25" customHeight="1" spans="1:16">
      <c r="A3" s="5"/>
      <c r="B3" s="5"/>
      <c r="C3" s="5"/>
      <c r="I3" s="5"/>
      <c r="J3" s="5"/>
      <c r="O3" s="5"/>
      <c r="P3" s="5"/>
    </row>
    <row r="4" ht="17.25" customHeight="1" spans="1:17">
      <c r="A4" s="6" t="s">
        <v>151</v>
      </c>
      <c r="B4" s="7" t="s">
        <v>152</v>
      </c>
      <c r="C4" s="8" t="s">
        <v>153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2" t="s">
        <v>154</v>
      </c>
      <c r="P4" s="12"/>
      <c r="Q4" s="12"/>
    </row>
    <row r="5" ht="27" customHeight="1" spans="1:17">
      <c r="A5" s="10"/>
      <c r="B5" s="11"/>
      <c r="C5" s="12" t="s">
        <v>155</v>
      </c>
      <c r="D5" s="13" t="s">
        <v>156</v>
      </c>
      <c r="E5" s="13" t="s">
        <v>157</v>
      </c>
      <c r="F5" s="13" t="s">
        <v>158</v>
      </c>
      <c r="G5" s="13" t="s">
        <v>159</v>
      </c>
      <c r="H5" s="14" t="s">
        <v>160</v>
      </c>
      <c r="I5" s="25"/>
      <c r="J5" s="25"/>
      <c r="K5" s="25"/>
      <c r="L5" s="25"/>
      <c r="M5" s="26"/>
      <c r="N5" s="26" t="s">
        <v>161</v>
      </c>
      <c r="O5" s="12" t="s">
        <v>155</v>
      </c>
      <c r="P5" s="27" t="s">
        <v>159</v>
      </c>
      <c r="Q5" s="27"/>
    </row>
    <row r="6" ht="63.75" customHeight="1" spans="1:17">
      <c r="A6" s="15"/>
      <c r="B6" s="16"/>
      <c r="C6" s="12"/>
      <c r="D6" s="17" t="s">
        <v>162</v>
      </c>
      <c r="E6" s="17" t="s">
        <v>163</v>
      </c>
      <c r="F6" s="17" t="s">
        <v>164</v>
      </c>
      <c r="G6" s="17" t="s">
        <v>165</v>
      </c>
      <c r="H6" s="17" t="s">
        <v>155</v>
      </c>
      <c r="I6" s="17" t="s">
        <v>166</v>
      </c>
      <c r="J6" s="17" t="s">
        <v>167</v>
      </c>
      <c r="K6" s="17" t="s">
        <v>168</v>
      </c>
      <c r="L6" s="17" t="s">
        <v>169</v>
      </c>
      <c r="M6" s="17" t="s">
        <v>170</v>
      </c>
      <c r="N6" s="17" t="s">
        <v>171</v>
      </c>
      <c r="O6" s="12"/>
      <c r="P6" s="17" t="s">
        <v>172</v>
      </c>
      <c r="Q6" s="17" t="s">
        <v>173</v>
      </c>
    </row>
    <row r="7" s="2" customFormat="1" ht="23.1" customHeight="1" spans="1:17">
      <c r="A7" s="18" t="s">
        <v>174</v>
      </c>
      <c r="B7" s="19">
        <f t="shared" ref="B7:B21" si="0">C7+O7</f>
        <v>63700</v>
      </c>
      <c r="C7" s="20">
        <f>D7+E7+F7+H7+G7+N7</f>
        <v>35700</v>
      </c>
      <c r="D7" s="20">
        <v>1000</v>
      </c>
      <c r="E7" s="20">
        <v>5000</v>
      </c>
      <c r="F7" s="20">
        <v>8000</v>
      </c>
      <c r="G7" s="20">
        <v>3000</v>
      </c>
      <c r="H7" s="20">
        <f>I7+J7+K7+L7+M7</f>
        <v>17200</v>
      </c>
      <c r="I7" s="20">
        <v>7500</v>
      </c>
      <c r="J7" s="20">
        <v>1500</v>
      </c>
      <c r="K7" s="20">
        <v>3000</v>
      </c>
      <c r="L7" s="20">
        <v>1000</v>
      </c>
      <c r="M7" s="20">
        <v>4200</v>
      </c>
      <c r="N7" s="20">
        <v>1500</v>
      </c>
      <c r="O7" s="20">
        <f>P7+Q7</f>
        <v>28000</v>
      </c>
      <c r="P7" s="20">
        <v>18000</v>
      </c>
      <c r="Q7" s="20">
        <v>10000</v>
      </c>
    </row>
    <row r="8" ht="23.1" customHeight="1" spans="1:17">
      <c r="A8" s="21" t="s">
        <v>175</v>
      </c>
      <c r="B8" s="19">
        <f t="shared" si="0"/>
        <v>16000</v>
      </c>
      <c r="C8" s="20">
        <f t="shared" ref="C8:C21" si="1">D8+E8+F8+H8+G8+N8</f>
        <v>6000</v>
      </c>
      <c r="D8" s="22">
        <v>1000</v>
      </c>
      <c r="E8" s="22">
        <v>5000</v>
      </c>
      <c r="F8" s="22"/>
      <c r="G8" s="23"/>
      <c r="H8" s="20">
        <f t="shared" ref="H8" si="2">I8+J8+K8+L8+M8</f>
        <v>0</v>
      </c>
      <c r="I8" s="28"/>
      <c r="J8" s="28"/>
      <c r="K8" s="23"/>
      <c r="L8" s="23"/>
      <c r="M8" s="23"/>
      <c r="N8" s="23"/>
      <c r="O8" s="20">
        <f t="shared" ref="O8:O21" si="3">P8+Q8</f>
        <v>10000</v>
      </c>
      <c r="P8" s="23"/>
      <c r="Q8" s="29">
        <v>10000</v>
      </c>
    </row>
    <row r="9" ht="23.1" customHeight="1" spans="1:17">
      <c r="A9" s="24" t="s">
        <v>176</v>
      </c>
      <c r="B9" s="19">
        <f t="shared" si="0"/>
        <v>47700</v>
      </c>
      <c r="C9" s="20">
        <f t="shared" si="1"/>
        <v>29700</v>
      </c>
      <c r="D9" s="20">
        <v>0</v>
      </c>
      <c r="E9" s="20">
        <f t="shared" ref="E9:N9" si="4">E7-E8</f>
        <v>0</v>
      </c>
      <c r="F9" s="20">
        <f t="shared" si="4"/>
        <v>8000</v>
      </c>
      <c r="G9" s="20">
        <f t="shared" ref="G9:J9" si="5">G7-G8</f>
        <v>3000</v>
      </c>
      <c r="H9" s="20">
        <f t="shared" si="5"/>
        <v>17200</v>
      </c>
      <c r="I9" s="20">
        <f t="shared" si="5"/>
        <v>7500</v>
      </c>
      <c r="J9" s="20">
        <f t="shared" si="5"/>
        <v>1500</v>
      </c>
      <c r="K9" s="20">
        <f t="shared" si="4"/>
        <v>3000</v>
      </c>
      <c r="L9" s="20">
        <f t="shared" si="4"/>
        <v>1000</v>
      </c>
      <c r="M9" s="20">
        <f t="shared" si="4"/>
        <v>4200</v>
      </c>
      <c r="N9" s="20">
        <f t="shared" si="4"/>
        <v>1500</v>
      </c>
      <c r="O9" s="20">
        <f t="shared" si="3"/>
        <v>18000</v>
      </c>
      <c r="P9" s="20">
        <f t="shared" ref="P9" si="6">P7-P8</f>
        <v>18000</v>
      </c>
      <c r="Q9" s="29"/>
    </row>
    <row r="10" ht="23.1" customHeight="1" spans="1:17">
      <c r="A10" s="21" t="s">
        <v>177</v>
      </c>
      <c r="B10" s="19">
        <f t="shared" si="0"/>
        <v>11451</v>
      </c>
      <c r="C10" s="20">
        <f t="shared" si="1"/>
        <v>6910</v>
      </c>
      <c r="D10" s="22"/>
      <c r="E10" s="22"/>
      <c r="F10" s="22">
        <v>5000</v>
      </c>
      <c r="G10" s="22"/>
      <c r="H10" s="20">
        <f t="shared" ref="H10:H21" si="7">I10+J10+K10+L10+M10</f>
        <v>410</v>
      </c>
      <c r="I10" s="22"/>
      <c r="J10" s="22"/>
      <c r="K10" s="22"/>
      <c r="L10" s="22"/>
      <c r="M10" s="22">
        <v>410</v>
      </c>
      <c r="N10" s="22">
        <v>1500</v>
      </c>
      <c r="O10" s="20">
        <f t="shared" si="3"/>
        <v>4541</v>
      </c>
      <c r="P10" s="22">
        <v>4541</v>
      </c>
      <c r="Q10" s="29"/>
    </row>
    <row r="11" ht="23.1" customHeight="1" spans="1:17">
      <c r="A11" s="21" t="s">
        <v>178</v>
      </c>
      <c r="B11" s="19">
        <f t="shared" si="0"/>
        <v>2193</v>
      </c>
      <c r="C11" s="20">
        <f t="shared" si="1"/>
        <v>1830</v>
      </c>
      <c r="D11" s="22"/>
      <c r="E11" s="22"/>
      <c r="F11" s="22"/>
      <c r="G11" s="22"/>
      <c r="H11" s="20">
        <f t="shared" si="7"/>
        <v>1830</v>
      </c>
      <c r="I11" s="22"/>
      <c r="J11" s="22"/>
      <c r="K11" s="22">
        <v>1500</v>
      </c>
      <c r="L11" s="22"/>
      <c r="M11" s="22">
        <v>330</v>
      </c>
      <c r="N11" s="22"/>
      <c r="O11" s="20">
        <f t="shared" si="3"/>
        <v>363</v>
      </c>
      <c r="P11" s="22">
        <v>363</v>
      </c>
      <c r="Q11" s="29"/>
    </row>
    <row r="12" ht="23.1" customHeight="1" spans="1:17">
      <c r="A12" s="21" t="s">
        <v>179</v>
      </c>
      <c r="B12" s="19">
        <f t="shared" si="0"/>
        <v>5613</v>
      </c>
      <c r="C12" s="20">
        <f t="shared" si="1"/>
        <v>1830</v>
      </c>
      <c r="D12" s="22"/>
      <c r="E12" s="22"/>
      <c r="F12" s="22"/>
      <c r="G12" s="22"/>
      <c r="H12" s="20">
        <f t="shared" si="7"/>
        <v>1830</v>
      </c>
      <c r="I12" s="22">
        <v>1500</v>
      </c>
      <c r="J12" s="22"/>
      <c r="K12" s="22"/>
      <c r="L12" s="22"/>
      <c r="M12" s="22">
        <v>330</v>
      </c>
      <c r="N12" s="22"/>
      <c r="O12" s="20">
        <f t="shared" si="3"/>
        <v>3783</v>
      </c>
      <c r="P12" s="22">
        <v>3783</v>
      </c>
      <c r="Q12" s="29"/>
    </row>
    <row r="13" ht="23.1" customHeight="1" spans="1:17">
      <c r="A13" s="21" t="s">
        <v>180</v>
      </c>
      <c r="B13" s="19">
        <f t="shared" si="0"/>
        <v>3142</v>
      </c>
      <c r="C13" s="20">
        <f t="shared" si="1"/>
        <v>1910</v>
      </c>
      <c r="D13" s="22"/>
      <c r="E13" s="22"/>
      <c r="F13" s="22"/>
      <c r="G13" s="22"/>
      <c r="H13" s="20">
        <f t="shared" si="7"/>
        <v>1910</v>
      </c>
      <c r="I13" s="22">
        <v>1500</v>
      </c>
      <c r="J13" s="22"/>
      <c r="K13" s="22"/>
      <c r="L13" s="22"/>
      <c r="M13" s="22">
        <v>410</v>
      </c>
      <c r="N13" s="22"/>
      <c r="O13" s="20">
        <f t="shared" si="3"/>
        <v>1232</v>
      </c>
      <c r="P13" s="22">
        <v>1232</v>
      </c>
      <c r="Q13" s="29"/>
    </row>
    <row r="14" ht="23.1" customHeight="1" spans="1:17">
      <c r="A14" s="21" t="s">
        <v>181</v>
      </c>
      <c r="B14" s="19">
        <f t="shared" si="0"/>
        <v>1180</v>
      </c>
      <c r="C14" s="20">
        <f t="shared" si="1"/>
        <v>330</v>
      </c>
      <c r="D14" s="22"/>
      <c r="E14" s="22"/>
      <c r="F14" s="22"/>
      <c r="G14" s="22"/>
      <c r="H14" s="20">
        <f t="shared" si="7"/>
        <v>330</v>
      </c>
      <c r="I14" s="22"/>
      <c r="J14" s="22"/>
      <c r="K14" s="22"/>
      <c r="L14" s="22"/>
      <c r="M14" s="22">
        <v>330</v>
      </c>
      <c r="N14" s="22"/>
      <c r="O14" s="20">
        <f t="shared" si="3"/>
        <v>850</v>
      </c>
      <c r="P14" s="22">
        <v>850</v>
      </c>
      <c r="Q14" s="29"/>
    </row>
    <row r="15" ht="23.1" customHeight="1" spans="1:17">
      <c r="A15" s="21" t="s">
        <v>182</v>
      </c>
      <c r="B15" s="19">
        <f t="shared" si="0"/>
        <v>1823</v>
      </c>
      <c r="C15" s="20">
        <f t="shared" si="1"/>
        <v>1030</v>
      </c>
      <c r="D15" s="22"/>
      <c r="E15" s="22"/>
      <c r="F15" s="22"/>
      <c r="G15" s="22"/>
      <c r="H15" s="20">
        <f t="shared" si="7"/>
        <v>1030</v>
      </c>
      <c r="I15" s="22"/>
      <c r="J15" s="22">
        <v>500</v>
      </c>
      <c r="K15" s="22"/>
      <c r="L15" s="22">
        <v>200</v>
      </c>
      <c r="M15" s="22">
        <v>330</v>
      </c>
      <c r="N15" s="22"/>
      <c r="O15" s="20">
        <f t="shared" si="3"/>
        <v>793</v>
      </c>
      <c r="P15" s="22">
        <v>793</v>
      </c>
      <c r="Q15" s="29"/>
    </row>
    <row r="16" ht="23.1" customHeight="1" spans="1:17">
      <c r="A16" s="21" t="s">
        <v>183</v>
      </c>
      <c r="B16" s="19">
        <f t="shared" si="0"/>
        <v>2755</v>
      </c>
      <c r="C16" s="20">
        <f t="shared" si="1"/>
        <v>1830</v>
      </c>
      <c r="D16" s="22"/>
      <c r="E16" s="22"/>
      <c r="F16" s="22"/>
      <c r="G16" s="22"/>
      <c r="H16" s="20">
        <f t="shared" si="7"/>
        <v>1830</v>
      </c>
      <c r="I16" s="22">
        <v>1500</v>
      </c>
      <c r="J16" s="22"/>
      <c r="K16" s="22"/>
      <c r="L16" s="22"/>
      <c r="M16" s="22">
        <v>330</v>
      </c>
      <c r="N16" s="22"/>
      <c r="O16" s="20">
        <f t="shared" si="3"/>
        <v>925</v>
      </c>
      <c r="P16" s="22">
        <v>925</v>
      </c>
      <c r="Q16" s="29"/>
    </row>
    <row r="17" ht="23.1" customHeight="1" spans="1:17">
      <c r="A17" s="21" t="s">
        <v>184</v>
      </c>
      <c r="B17" s="19">
        <f t="shared" si="0"/>
        <v>3718</v>
      </c>
      <c r="C17" s="20">
        <f t="shared" si="1"/>
        <v>1830</v>
      </c>
      <c r="D17" s="22"/>
      <c r="E17" s="22"/>
      <c r="F17" s="22"/>
      <c r="G17" s="22"/>
      <c r="H17" s="20">
        <f t="shared" si="7"/>
        <v>1830</v>
      </c>
      <c r="I17" s="22"/>
      <c r="J17" s="22"/>
      <c r="K17" s="22">
        <v>1500</v>
      </c>
      <c r="L17" s="22"/>
      <c r="M17" s="22">
        <v>330</v>
      </c>
      <c r="N17" s="22"/>
      <c r="O17" s="20">
        <f t="shared" si="3"/>
        <v>1888</v>
      </c>
      <c r="P17" s="22">
        <v>1888</v>
      </c>
      <c r="Q17" s="29"/>
    </row>
    <row r="18" ht="23.1" customHeight="1" spans="1:17">
      <c r="A18" s="21" t="s">
        <v>185</v>
      </c>
      <c r="B18" s="19">
        <f t="shared" si="0"/>
        <v>1880</v>
      </c>
      <c r="C18" s="20">
        <f t="shared" si="1"/>
        <v>1630</v>
      </c>
      <c r="D18" s="22"/>
      <c r="E18" s="22"/>
      <c r="F18" s="22"/>
      <c r="G18" s="22"/>
      <c r="H18" s="20">
        <f t="shared" si="7"/>
        <v>1630</v>
      </c>
      <c r="I18" s="22"/>
      <c r="J18" s="22">
        <v>500</v>
      </c>
      <c r="K18" s="22"/>
      <c r="L18" s="22">
        <v>800</v>
      </c>
      <c r="M18" s="22">
        <v>330</v>
      </c>
      <c r="N18" s="22"/>
      <c r="O18" s="20">
        <f t="shared" si="3"/>
        <v>250</v>
      </c>
      <c r="P18" s="22">
        <v>250</v>
      </c>
      <c r="Q18" s="29"/>
    </row>
    <row r="19" ht="23.1" customHeight="1" spans="1:17">
      <c r="A19" s="21" t="s">
        <v>1</v>
      </c>
      <c r="B19" s="19">
        <f t="shared" si="0"/>
        <v>5749</v>
      </c>
      <c r="C19" s="20">
        <f t="shared" si="1"/>
        <v>4830</v>
      </c>
      <c r="D19" s="22"/>
      <c r="E19" s="22"/>
      <c r="F19" s="22">
        <v>3000</v>
      </c>
      <c r="G19" s="22"/>
      <c r="H19" s="20">
        <f t="shared" si="7"/>
        <v>1830</v>
      </c>
      <c r="I19" s="22">
        <v>1500</v>
      </c>
      <c r="J19" s="22"/>
      <c r="K19" s="22"/>
      <c r="L19" s="22"/>
      <c r="M19" s="22">
        <v>330</v>
      </c>
      <c r="N19" s="22"/>
      <c r="O19" s="20">
        <f t="shared" si="3"/>
        <v>919</v>
      </c>
      <c r="P19" s="22">
        <v>919</v>
      </c>
      <c r="Q19" s="29"/>
    </row>
    <row r="20" ht="23.1" customHeight="1" spans="1:17">
      <c r="A20" s="21" t="s">
        <v>186</v>
      </c>
      <c r="B20" s="19">
        <f t="shared" si="0"/>
        <v>1730</v>
      </c>
      <c r="C20" s="20">
        <f t="shared" si="1"/>
        <v>830</v>
      </c>
      <c r="D20" s="22"/>
      <c r="E20" s="22"/>
      <c r="F20" s="22"/>
      <c r="G20" s="22"/>
      <c r="H20" s="20">
        <f t="shared" si="7"/>
        <v>830</v>
      </c>
      <c r="I20" s="22"/>
      <c r="J20" s="22">
        <v>500</v>
      </c>
      <c r="K20" s="22"/>
      <c r="L20" s="22"/>
      <c r="M20" s="22">
        <v>330</v>
      </c>
      <c r="N20" s="22"/>
      <c r="O20" s="20">
        <f t="shared" si="3"/>
        <v>900</v>
      </c>
      <c r="P20" s="22">
        <v>900</v>
      </c>
      <c r="Q20" s="29"/>
    </row>
    <row r="21" ht="23.1" customHeight="1" spans="1:17">
      <c r="A21" s="21" t="s">
        <v>187</v>
      </c>
      <c r="B21" s="19">
        <f t="shared" si="0"/>
        <v>6466</v>
      </c>
      <c r="C21" s="20">
        <f t="shared" si="1"/>
        <v>4910</v>
      </c>
      <c r="D21" s="22"/>
      <c r="E21" s="22"/>
      <c r="F21" s="22"/>
      <c r="G21" s="22">
        <v>3000</v>
      </c>
      <c r="H21" s="20">
        <f t="shared" si="7"/>
        <v>1910</v>
      </c>
      <c r="I21" s="22">
        <v>1500</v>
      </c>
      <c r="J21" s="22"/>
      <c r="K21" s="22"/>
      <c r="L21" s="22"/>
      <c r="M21" s="22">
        <v>410</v>
      </c>
      <c r="N21" s="22"/>
      <c r="O21" s="20">
        <f t="shared" si="3"/>
        <v>1556</v>
      </c>
      <c r="P21" s="22">
        <v>1556</v>
      </c>
      <c r="Q21" s="29"/>
    </row>
  </sheetData>
  <mergeCells count="10">
    <mergeCell ref="A2:Q2"/>
    <mergeCell ref="O3:P3"/>
    <mergeCell ref="C4:N4"/>
    <mergeCell ref="O4:Q4"/>
    <mergeCell ref="H5:M5"/>
    <mergeCell ref="P5:Q5"/>
    <mergeCell ref="A4:A6"/>
    <mergeCell ref="B4:B6"/>
    <mergeCell ref="C5:C6"/>
    <mergeCell ref="O5:O6"/>
  </mergeCells>
  <pageMargins left="0.699305555555556" right="0.699305555555556" top="0.75" bottom="0.75" header="0.3" footer="0.3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目录</vt:lpstr>
      <vt:lpstr>1</vt:lpstr>
      <vt:lpstr>2</vt:lpstr>
      <vt:lpstr>3</vt:lpstr>
      <vt:lpstr>国有资本经营预算</vt:lpstr>
      <vt:lpstr>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罗叶丽</cp:lastModifiedBy>
  <dcterms:created xsi:type="dcterms:W3CDTF">2006-09-16T00:00:00Z</dcterms:created>
  <cp:lastPrinted>2019-12-29T02:35:00Z</cp:lastPrinted>
  <dcterms:modified xsi:type="dcterms:W3CDTF">2024-01-09T12:08:59Z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true</vt:bool>
  </property>
</Properties>
</file>